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https://testlivesalfordac-my.sharepoint.com/personal/a_rowland_salford_ac_uk/Documents/"/>
    </mc:Choice>
  </mc:AlternateContent>
  <xr:revisionPtr revIDLastSave="0" documentId="8_{87C2A026-97C4-4FA1-A2F3-BC4B8E89DE55}" xr6:coauthVersionLast="41" xr6:coauthVersionMax="41" xr10:uidLastSave="{00000000-0000-0000-0000-000000000000}"/>
  <workbookProtection workbookPassword="8956" lockStructure="1"/>
  <bookViews>
    <workbookView xWindow="-120" yWindow="-120" windowWidth="29040" windowHeight="15840" tabRatio="468"/>
  </bookViews>
  <sheets>
    <sheet name="ACCOMMODATION INSPECTION" sheetId="1" r:id="rId1"/>
    <sheet name="BEDROOM INSPECTION" sheetId="10" r:id="rId2"/>
    <sheet name="KITCHEN INSPECTION" sheetId="9" r:id="rId3"/>
    <sheet name="BATHROOM INSPECTION" sheetId="8" r:id="rId4"/>
    <sheet name="LIVING ROOM INSPECTION" sheetId="5" r:id="rId5"/>
    <sheet name="DINING AREA INSPECTION" sheetId="6" r:id="rId6"/>
    <sheet name="ControlSheet" sheetId="7" state="hidden" r:id="rId7"/>
  </sheets>
  <definedNames>
    <definedName name="listdataYN">ControlSheet!$A$2:$A$5</definedName>
    <definedName name="_xlnm.Print_Area" localSheetId="3">'BATHROOM INSPECTION'!$A$1:$L$30</definedName>
    <definedName name="_xlnm.Print_Area" localSheetId="1">'BEDROOM INSPECTION'!$A$1:$L$42</definedName>
    <definedName name="_xlnm.Print_Area" localSheetId="5">'DINING AREA INSPECTION'!$A$1:$L$22</definedName>
    <definedName name="_xlnm.Print_Area" localSheetId="2">'KITCHEN INSPECTION'!$A$1:$L$30</definedName>
    <definedName name="_xlnm.Print_Area" localSheetId="4">'LIVING ROOM INSPECTION'!$A$1:$M$26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0" l="1"/>
  <c r="F15" i="10" s="1"/>
  <c r="E16" i="10"/>
  <c r="F16" i="10"/>
  <c r="E17" i="10"/>
  <c r="F17" i="10" s="1"/>
  <c r="E9" i="10"/>
  <c r="J10" i="10" s="1"/>
  <c r="E10" i="10"/>
  <c r="F10" i="10" s="1"/>
  <c r="E11" i="10"/>
  <c r="F11" i="10"/>
  <c r="E12" i="10"/>
  <c r="F12" i="10" s="1"/>
  <c r="E13" i="10"/>
  <c r="F13" i="10" s="1"/>
  <c r="E14" i="10"/>
  <c r="F14" i="10" s="1"/>
  <c r="E18" i="10"/>
  <c r="F18" i="10"/>
  <c r="E19" i="10"/>
  <c r="F19" i="10" s="1"/>
  <c r="E20" i="10"/>
  <c r="F20" i="10" s="1"/>
  <c r="E21" i="10"/>
  <c r="F21" i="10" s="1"/>
  <c r="E22" i="10"/>
  <c r="F22" i="10"/>
  <c r="E23" i="10"/>
  <c r="F23" i="10" s="1"/>
  <c r="E24" i="10"/>
  <c r="F24" i="10" s="1"/>
  <c r="E25" i="10"/>
  <c r="F25" i="10" s="1"/>
  <c r="E26" i="10"/>
  <c r="F26" i="10"/>
  <c r="E27" i="10"/>
  <c r="F27" i="10" s="1"/>
  <c r="E28" i="10"/>
  <c r="F28" i="10" s="1"/>
  <c r="E29" i="10"/>
  <c r="F29" i="10" s="1"/>
  <c r="E30" i="10"/>
  <c r="F30" i="10"/>
  <c r="E31" i="10"/>
  <c r="F31" i="10" s="1"/>
  <c r="E13" i="9"/>
  <c r="F13" i="9"/>
  <c r="E14" i="9"/>
  <c r="F14" i="9" s="1"/>
  <c r="E15" i="9"/>
  <c r="F15" i="9" s="1"/>
  <c r="E9" i="9"/>
  <c r="F9" i="9" s="1"/>
  <c r="E10" i="9"/>
  <c r="F10" i="9"/>
  <c r="E11" i="9"/>
  <c r="F11" i="9" s="1"/>
  <c r="E12" i="9"/>
  <c r="G10" i="9" s="1"/>
  <c r="E16" i="9"/>
  <c r="F16" i="9" s="1"/>
  <c r="E17" i="9"/>
  <c r="F17" i="9"/>
  <c r="E18" i="9"/>
  <c r="F18" i="9" s="1"/>
  <c r="E19" i="9"/>
  <c r="F19" i="9" s="1"/>
  <c r="E20" i="9"/>
  <c r="F20" i="9" s="1"/>
  <c r="E10" i="8"/>
  <c r="I10" i="8" s="1"/>
  <c r="H10" i="8" s="1"/>
  <c r="E11" i="8"/>
  <c r="F11" i="8" s="1"/>
  <c r="E12" i="8"/>
  <c r="F12" i="8"/>
  <c r="E9" i="8"/>
  <c r="F9" i="8" s="1"/>
  <c r="E13" i="8"/>
  <c r="F13" i="8" s="1"/>
  <c r="E14" i="8"/>
  <c r="F14" i="8" s="1"/>
  <c r="E15" i="8"/>
  <c r="F15" i="8"/>
  <c r="E16" i="8"/>
  <c r="F16" i="8" s="1"/>
  <c r="E17" i="8"/>
  <c r="F17" i="8" s="1"/>
  <c r="E18" i="8"/>
  <c r="F18" i="8" s="1"/>
  <c r="E19" i="8"/>
  <c r="F19" i="8"/>
  <c r="J10" i="8"/>
  <c r="E11" i="5"/>
  <c r="F11" i="5" s="1"/>
  <c r="E12" i="5"/>
  <c r="F12" i="5"/>
  <c r="E9" i="5"/>
  <c r="F9" i="5" s="1"/>
  <c r="E10" i="5"/>
  <c r="J10" i="5" s="1"/>
  <c r="E13" i="5"/>
  <c r="F13" i="5" s="1"/>
  <c r="E14" i="5"/>
  <c r="F14" i="5"/>
  <c r="E15" i="5"/>
  <c r="F15" i="5" s="1"/>
  <c r="E16" i="5"/>
  <c r="F16" i="5" s="1"/>
  <c r="E9" i="6"/>
  <c r="F9" i="6" s="1"/>
  <c r="E10" i="6"/>
  <c r="J10" i="6" s="1"/>
  <c r="E11" i="6"/>
  <c r="F11" i="6" s="1"/>
  <c r="E12" i="6"/>
  <c r="F12" i="6"/>
  <c r="G35" i="1"/>
  <c r="E35" i="1" s="1"/>
  <c r="G34" i="1"/>
  <c r="E34" i="1" s="1"/>
  <c r="G32" i="1"/>
  <c r="E32" i="1"/>
  <c r="G33" i="1"/>
  <c r="E33" i="1" s="1"/>
  <c r="E21" i="1"/>
  <c r="E22" i="1"/>
  <c r="E23" i="1"/>
  <c r="E24" i="1"/>
  <c r="E25" i="1"/>
  <c r="E26" i="1"/>
  <c r="D21" i="1"/>
  <c r="D22" i="1"/>
  <c r="D23" i="1"/>
  <c r="D24" i="1"/>
  <c r="D25" i="1"/>
  <c r="D26" i="1"/>
  <c r="D27" i="1"/>
  <c r="D28" i="1"/>
  <c r="D29" i="1"/>
  <c r="C32" i="1"/>
  <c r="K26" i="1"/>
  <c r="C40" i="1" s="1"/>
  <c r="K24" i="1"/>
  <c r="C36" i="1"/>
  <c r="K25" i="1"/>
  <c r="C38" i="1" s="1"/>
  <c r="K23" i="1"/>
  <c r="C34" i="1" s="1"/>
  <c r="J21" i="1"/>
  <c r="J23" i="1" s="1"/>
  <c r="I10" i="10"/>
  <c r="H10" i="10" s="1"/>
  <c r="G10" i="10"/>
  <c r="H6" i="10"/>
  <c r="H6" i="9"/>
  <c r="G10" i="8"/>
  <c r="H6" i="8"/>
  <c r="G10" i="5"/>
  <c r="G10" i="6"/>
  <c r="J8" i="6"/>
  <c r="H6" i="5"/>
  <c r="G14" i="8" l="1"/>
  <c r="G18" i="8"/>
  <c r="C39" i="1"/>
  <c r="H12" i="6"/>
  <c r="G12" i="6" s="1"/>
  <c r="G14" i="10"/>
  <c r="G18" i="10"/>
  <c r="H12" i="8"/>
  <c r="G12" i="8" s="1"/>
  <c r="G40" i="1"/>
  <c r="E40" i="1" s="1"/>
  <c r="I10" i="5"/>
  <c r="H10" i="5" s="1"/>
  <c r="F10" i="6"/>
  <c r="G42" i="1" s="1"/>
  <c r="E42" i="1" s="1"/>
  <c r="F10" i="5"/>
  <c r="G41" i="1" s="1"/>
  <c r="E41" i="1" s="1"/>
  <c r="F10" i="8"/>
  <c r="C37" i="1" s="1"/>
  <c r="F12" i="9"/>
  <c r="H12" i="9" s="1"/>
  <c r="G12" i="9" s="1"/>
  <c r="F9" i="10"/>
  <c r="I10" i="9"/>
  <c r="H10" i="9" s="1"/>
  <c r="J26" i="1"/>
  <c r="I10" i="6"/>
  <c r="H10" i="6" s="1"/>
  <c r="J10" i="9"/>
  <c r="J24" i="1"/>
  <c r="J25" i="1"/>
  <c r="C35" i="1" l="1"/>
  <c r="C33" i="1"/>
  <c r="G38" i="1"/>
  <c r="E38" i="1" s="1"/>
  <c r="H12" i="10"/>
  <c r="G12" i="10" s="1"/>
  <c r="G18" i="6"/>
  <c r="G14" i="6"/>
  <c r="G39" i="1"/>
  <c r="E39" i="1" s="1"/>
  <c r="H12" i="5"/>
  <c r="G12" i="5" s="1"/>
  <c r="C41" i="1"/>
  <c r="G14" i="9"/>
  <c r="G18" i="9"/>
  <c r="G14" i="5"/>
  <c r="G18" i="5"/>
  <c r="C48" i="1" l="1"/>
  <c r="C45" i="1"/>
  <c r="C47" i="1"/>
  <c r="C49" i="1"/>
  <c r="C46" i="1"/>
  <c r="C42" i="1"/>
</calcChain>
</file>

<file path=xl/comments1.xml><?xml version="1.0" encoding="utf-8"?>
<comments xmlns="http://schemas.openxmlformats.org/spreadsheetml/2006/main">
  <authors>
    <author>Dr Andrew Rowland</author>
  </authors>
  <commentList>
    <comment ref="F20" authorId="0" shapeId="0">
      <text>
        <r>
          <rPr>
            <sz val="9"/>
            <color indexed="81"/>
            <rFont val="Tahoma"/>
            <family val="2"/>
          </rPr>
          <t>HSC2000/036 is the contractually binding agreed Department of Health document governing Accommodation Standards for doctors in the training grades. The document can be found at:
http://www.dh.gov.uk/en/PublicationsAndStatistics/LettersAndCirculars/HealthServiceCirculars/DH_4003955
or by searching UK internet sites for HSC 2000/036</t>
        </r>
      </text>
    </comment>
  </commentList>
</comments>
</file>

<file path=xl/sharedStrings.xml><?xml version="1.0" encoding="utf-8"?>
<sst xmlns="http://schemas.openxmlformats.org/spreadsheetml/2006/main" count="198" uniqueCount="132">
  <si>
    <t>Name of Employer</t>
  </si>
  <si>
    <t>Date of Inspection</t>
  </si>
  <si>
    <t>Name of Inspector</t>
  </si>
  <si>
    <t>Free from serious disrepair</t>
  </si>
  <si>
    <t>Free from dampness prejudicial to the health of the occupants</t>
  </si>
  <si>
    <t>Housing in Multiple Occupancy Regulations (HIMOR)</t>
  </si>
  <si>
    <t>Adequate provision for lighting, heating and ventilation</t>
  </si>
  <si>
    <t>Adequate piped supply of wholesome water</t>
  </si>
  <si>
    <t>Effective system for the drainage of foul, waste and surface water</t>
  </si>
  <si>
    <t>HSC2000/036 Inspection Criteria</t>
  </si>
  <si>
    <t>Maximum total number of residents</t>
  </si>
  <si>
    <t>Minimum number of kitchens required</t>
  </si>
  <si>
    <t>Minimum number of bathrooms required</t>
  </si>
  <si>
    <t>Minimum number of dining areas required</t>
  </si>
  <si>
    <t>Minimum number of living rooms required</t>
  </si>
  <si>
    <t>Structurally stable</t>
  </si>
  <si>
    <t>BEDROOM INSPECTION FORM</t>
  </si>
  <si>
    <t>At least one suitably located toliet for the exclusive use of the occupants</t>
  </si>
  <si>
    <t>Presence of bath or shower and hand-wash basins, with hot and cold water</t>
  </si>
  <si>
    <t>Satisfactory facilities for the preparation and cooking of food including a sink with hot and cold water</t>
  </si>
  <si>
    <t>SUMMARY</t>
  </si>
  <si>
    <t>HIMOR Regulations</t>
  </si>
  <si>
    <t>Bedroom standards</t>
  </si>
  <si>
    <t>Number of kitchens</t>
  </si>
  <si>
    <t>Kitchen standards</t>
  </si>
  <si>
    <t>Number of bathrooms</t>
  </si>
  <si>
    <t>Bathroom standards</t>
  </si>
  <si>
    <t>Number of dining areas</t>
  </si>
  <si>
    <t>Dining area standards</t>
  </si>
  <si>
    <t>Number of living rooms</t>
  </si>
  <si>
    <t>Living room standards</t>
  </si>
  <si>
    <t>OVERALL</t>
  </si>
  <si>
    <t>OUTCOME</t>
  </si>
  <si>
    <t>OVERALL OUTCOME</t>
  </si>
  <si>
    <t>KITCHEN INSPECTION FORM</t>
  </si>
  <si>
    <t>A cooker with at least 4 rings and an oven</t>
  </si>
  <si>
    <t>A microwave oven</t>
  </si>
  <si>
    <t>A fridge-freezer</t>
  </si>
  <si>
    <t>Utensils for cooking and eating</t>
  </si>
  <si>
    <t>A kettle</t>
  </si>
  <si>
    <t>KITCHENS all must have at least:</t>
  </si>
  <si>
    <t>A toaster</t>
  </si>
  <si>
    <t>A steam iron</t>
  </si>
  <si>
    <t>An ironing board</t>
  </si>
  <si>
    <t>A smoke alarm</t>
  </si>
  <si>
    <t>4 power points</t>
  </si>
  <si>
    <t>BATHROOM INSPECTION FORM</t>
  </si>
  <si>
    <t>BATHROOMS must all contain at least:</t>
  </si>
  <si>
    <t>A shower fed by hot and cold water with a device such as a thermostatic mixer valve to prevent users being scalded</t>
  </si>
  <si>
    <t>A bath</t>
  </si>
  <si>
    <t>LIVING ROOM INSPECTION FORM</t>
  </si>
  <si>
    <t>BEDROOMS must all have:</t>
  </si>
  <si>
    <t>Adequate light and sound proofing</t>
  </si>
  <si>
    <t>Individual bedroom temperature adjustment</t>
  </si>
  <si>
    <t>Suitable floor covering</t>
  </si>
  <si>
    <t>Minimum of two power points</t>
  </si>
  <si>
    <t>Lined curtains</t>
  </si>
  <si>
    <t>Wash basin with hot and cold running water</t>
  </si>
  <si>
    <t>Change of linen at least once per week</t>
  </si>
  <si>
    <t>Change of towels at least twice per week</t>
  </si>
  <si>
    <t>Desk and chair</t>
  </si>
  <si>
    <t>Wardrobe</t>
  </si>
  <si>
    <t>Drawers</t>
  </si>
  <si>
    <t>Bookcase or shelves</t>
  </si>
  <si>
    <t>Easy chair</t>
  </si>
  <si>
    <t>Reading light beside bed</t>
  </si>
  <si>
    <t>Reading light beside desk</t>
  </si>
  <si>
    <t>Room cleaned at least three times per week</t>
  </si>
  <si>
    <t>Smoke alarm</t>
  </si>
  <si>
    <t>Standard BT or cable socket to the internal hospital telephone system</t>
  </si>
  <si>
    <t>Access to the facility for making external calls at no higher than the relevant BT rates</t>
  </si>
  <si>
    <t>LIVING ROOMS must all have:</t>
  </si>
  <si>
    <t>Sufficient seating for all occupants using sofas and comfortable chairs</t>
  </si>
  <si>
    <t>A coffee table</t>
  </si>
  <si>
    <t>At least 4 power points</t>
  </si>
  <si>
    <t>A telephone connection</t>
  </si>
  <si>
    <t>A TV aerial connection</t>
  </si>
  <si>
    <t>DINING AREA INSPECTION FORM</t>
  </si>
  <si>
    <t>DINING AREAS must all have:</t>
  </si>
  <si>
    <t>A table</t>
  </si>
  <si>
    <t>At least one chair per occupant (one dining room per 4 occupants)</t>
  </si>
  <si>
    <t>Address of Accommodation</t>
  </si>
  <si>
    <t>ACCOMMODATION INSPECTION FORM</t>
  </si>
  <si>
    <t>JUNIOR DOCTORS IN TRAINING</t>
  </si>
  <si>
    <t>Means for the disposal of sanitary dressings</t>
  </si>
  <si>
    <t>All decoration clean and free from damp/leaks</t>
  </si>
  <si>
    <t>All furniture in working order and fire retardant</t>
  </si>
  <si>
    <t>Toilet paper in a toilet paper holder in each lavatory</t>
  </si>
  <si>
    <t>A coat hook in each lavatory</t>
  </si>
  <si>
    <t>Individual locks on doors</t>
  </si>
  <si>
    <t>Adequate privacy for users</t>
  </si>
  <si>
    <t>Adequate ventilation</t>
  </si>
  <si>
    <t>If you have any comments to make about your Dining Areas, please make them here - especially if they have failed to meet the required standards:</t>
  </si>
  <si>
    <t>Select YES or NO</t>
  </si>
  <si>
    <t>Yes</t>
  </si>
  <si>
    <t>No</t>
  </si>
  <si>
    <t>x</t>
  </si>
  <si>
    <t>Checks</t>
  </si>
  <si>
    <t>Dropdown Data</t>
  </si>
  <si>
    <t>Passed</t>
  </si>
  <si>
    <t>Severe
Fail</t>
  </si>
  <si>
    <t>Toilet connected to a suitable drainage system and provided with an effective means for flushing with water</t>
  </si>
  <si>
    <t>Enter Number</t>
  </si>
  <si>
    <t>Department of Health Standards</t>
  </si>
  <si>
    <t>CHECKLIST</t>
  </si>
  <si>
    <t>Employer Details</t>
  </si>
  <si>
    <t>Accommodation Address</t>
  </si>
  <si>
    <t>Inspector Name</t>
  </si>
  <si>
    <t>Date Of Inspection</t>
  </si>
  <si>
    <t>ROOM SURVEYS</t>
  </si>
  <si>
    <t>Bedroom</t>
  </si>
  <si>
    <t>Kitchen</t>
  </si>
  <si>
    <t>Bathroom</t>
  </si>
  <si>
    <t>Living Room</t>
  </si>
  <si>
    <t>Dining Area</t>
  </si>
  <si>
    <r>
      <t xml:space="preserve">Number of single occupancy bedrooms in accommodation : </t>
    </r>
    <r>
      <rPr>
        <sz val="11"/>
        <color indexed="10"/>
        <rFont val="Calibri"/>
        <family val="2"/>
      </rPr>
      <t>(see BEDROOM inspection sheet)</t>
    </r>
  </si>
  <si>
    <r>
      <t xml:space="preserve">Number of double occupancy bedrooms in accommodation : </t>
    </r>
    <r>
      <rPr>
        <sz val="11"/>
        <color indexed="10"/>
        <rFont val="Calibri"/>
        <family val="2"/>
      </rPr>
      <t>(see BEDROOM inspection sheet)</t>
    </r>
  </si>
  <si>
    <r>
      <t xml:space="preserve">Actual number of kitchens in accommodation :
</t>
    </r>
    <r>
      <rPr>
        <sz val="11"/>
        <color indexed="10"/>
        <rFont val="Calibri"/>
        <family val="2"/>
      </rPr>
      <t>(see KITCHEN inspection sheet)</t>
    </r>
  </si>
  <si>
    <r>
      <t xml:space="preserve">Actual number of bathrooms in accommodation:
</t>
    </r>
    <r>
      <rPr>
        <sz val="11"/>
        <color indexed="10"/>
        <rFont val="Calibri"/>
        <family val="2"/>
      </rPr>
      <t>(see BATHROOM inspection sheet)</t>
    </r>
  </si>
  <si>
    <r>
      <t xml:space="preserve">Actual number of dining areas in accommodation:
</t>
    </r>
    <r>
      <rPr>
        <sz val="11"/>
        <color indexed="10"/>
        <rFont val="Calibri"/>
        <family val="2"/>
      </rPr>
      <t>(see DINING AREA inspection sheet)</t>
    </r>
  </si>
  <si>
    <r>
      <t xml:space="preserve">Actual number of living rooms in accommodation:
</t>
    </r>
    <r>
      <rPr>
        <sz val="11"/>
        <color indexed="10"/>
        <rFont val="Calibri"/>
        <family val="2"/>
      </rPr>
      <t>(see LIVING ROOM inspection sheet)</t>
    </r>
  </si>
  <si>
    <t>If you have any comments to make about your Living Rooms, please make them here - especially if they have failed to meet the required standards:</t>
  </si>
  <si>
    <t>If you have any comments to make about your Bathrooms, please make them here - especially if they have failed to meet the required standards:</t>
  </si>
  <si>
    <t>If you have any comments to make about your Bedrooms, please make them here - especially if they have failed to meet the required standards:</t>
  </si>
  <si>
    <t>If you have any comments to make about your Kitchens, please make them here - especially if they have failed to meet the required standards:</t>
  </si>
  <si>
    <t>Fail</t>
  </si>
  <si>
    <r>
      <t xml:space="preserve">Please email a copy of your completed inspection form to the JDC for our information at </t>
    </r>
    <r>
      <rPr>
        <b/>
        <sz val="11"/>
        <color indexed="12"/>
        <rFont val="Calibri"/>
        <family val="2"/>
      </rPr>
      <t>info.jdc@bma.org.uk</t>
    </r>
    <r>
      <rPr>
        <sz val="11"/>
        <color theme="1"/>
        <rFont val="Calibri"/>
        <family val="2"/>
        <scheme val="minor"/>
      </rPr>
      <t>.  Photos of substandard accommodation would also be very welcome.</t>
    </r>
  </si>
  <si>
    <t>Y</t>
  </si>
  <si>
    <t>N</t>
  </si>
  <si>
    <t>© 2008  Dr Andrew Graeme Rowland.  All rights reserved.  Not to be reproduced in whole or in part without the permission of the copyright holder.
The spreadsheet and toolkit may only be reproduced for non-commercial use provided that the existing copyright statement is retained.
Neither this spreadsheet nor the toolkit must be used, distributed or the content changed in any way other than with the express written consent of Dr Andrew Graeme Rowland and on such terms as Dr Andrew Graeme Rowland may specify.
The spreadsheet must not be sold, licensed, transferred, copied or reproduced in whole or in part in any manner or in or on any media to any person without the prior written consent of the Dr Andrew Graeme Rowland.
Enquiries regarding copyright should be addressed to Dr Andrew Graeme Rowland via andrew.rowland@doctors.org.uk</t>
  </si>
  <si>
    <t>A toilet (some may be separate from the bathroom, but are still required in a 1:1 ratio of toilets to bathrooms)</t>
  </si>
  <si>
    <t>Minimum 3 foot (90cm) bed for single accommodation or minimum 4 foot 6 inch (135cm) bed for married accommodation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</si>
</sst>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F800]dddd\,\ mmmm\ dd\,\ yyyy"/>
  </numFmts>
  <fonts count="33" x14ac:knownFonts="1">
    <font>
      <sz val="11"/>
      <color theme="1"/>
      <name val="Calibri"/>
      <family val="2"/>
      <scheme val="minor"/>
    </font>
    <font>
      <sz val="11"/>
      <color indexed="8"/>
      <name val="Calibri"/>
      <family val="2"/>
    </font>
    <font>
      <b/>
      <sz val="11"/>
      <color indexed="8"/>
      <name val="Calibri"/>
      <family val="2"/>
    </font>
    <font>
      <b/>
      <sz val="14"/>
      <color indexed="8"/>
      <name val="Calibri"/>
      <family val="2"/>
    </font>
    <font>
      <sz val="9"/>
      <color indexed="81"/>
      <name val="Tahoma"/>
      <family val="2"/>
    </font>
    <font>
      <sz val="14"/>
      <color indexed="8"/>
      <name val="Calibri"/>
      <family val="2"/>
    </font>
    <font>
      <b/>
      <sz val="11"/>
      <color indexed="9"/>
      <name val="Calibri"/>
      <family val="2"/>
    </font>
    <font>
      <sz val="11"/>
      <color indexed="10"/>
      <name val="Calibri"/>
      <family val="2"/>
    </font>
    <font>
      <sz val="11"/>
      <color indexed="9"/>
      <name val="Calibri"/>
      <family val="2"/>
    </font>
    <font>
      <b/>
      <sz val="20"/>
      <color indexed="9"/>
      <name val="Calibri"/>
      <family val="2"/>
    </font>
    <font>
      <sz val="14"/>
      <name val="Calibri"/>
      <family val="2"/>
    </font>
    <font>
      <sz val="11"/>
      <color indexed="8"/>
      <name val="Wingdings"/>
      <charset val="2"/>
    </font>
    <font>
      <sz val="14"/>
      <color indexed="8"/>
      <name val="Wingdings"/>
      <charset val="2"/>
    </font>
    <font>
      <sz val="20"/>
      <color indexed="8"/>
      <name val="Wingdings"/>
      <charset val="2"/>
    </font>
    <font>
      <sz val="8"/>
      <name val="Calibri"/>
      <family val="2"/>
    </font>
    <font>
      <b/>
      <sz val="24"/>
      <name val="Calibri"/>
      <family val="2"/>
    </font>
    <font>
      <sz val="28"/>
      <name val="Calibri"/>
      <family val="2"/>
    </font>
    <font>
      <sz val="11"/>
      <color indexed="8"/>
      <name val="Calibri"/>
      <family val="2"/>
    </font>
    <font>
      <b/>
      <sz val="12"/>
      <color indexed="9"/>
      <name val="Calibri"/>
      <family val="2"/>
    </font>
    <font>
      <b/>
      <sz val="14"/>
      <name val="Calibri"/>
      <family val="2"/>
    </font>
    <font>
      <b/>
      <sz val="12"/>
      <name val="Calibri"/>
      <family val="2"/>
    </font>
    <font>
      <u/>
      <sz val="8.25"/>
      <color indexed="12"/>
      <name val="Calibri"/>
      <family val="2"/>
    </font>
    <font>
      <sz val="24"/>
      <name val="Calibri"/>
      <family val="2"/>
    </font>
    <font>
      <sz val="11"/>
      <color indexed="8"/>
      <name val="Calibri"/>
      <family val="2"/>
    </font>
    <font>
      <b/>
      <u/>
      <sz val="18"/>
      <color indexed="33"/>
      <name val="Calibri"/>
      <family val="2"/>
    </font>
    <font>
      <sz val="12"/>
      <color indexed="8"/>
      <name val="Calibri"/>
      <family val="2"/>
    </font>
    <font>
      <sz val="22"/>
      <color indexed="8"/>
      <name val="Wingdings"/>
      <charset val="2"/>
    </font>
    <font>
      <b/>
      <u/>
      <sz val="12"/>
      <color indexed="8"/>
      <name val="Calibri"/>
      <family val="2"/>
    </font>
    <font>
      <b/>
      <sz val="11"/>
      <color indexed="12"/>
      <name val="Calibri"/>
      <family val="2"/>
    </font>
    <font>
      <u/>
      <sz val="12"/>
      <color indexed="12"/>
      <name val="Calibri"/>
      <family val="2"/>
    </font>
    <font>
      <u/>
      <sz val="11"/>
      <color indexed="12"/>
      <name val="Calibri"/>
      <family val="2"/>
    </font>
    <font>
      <sz val="11"/>
      <name val="Calibri"/>
      <family val="2"/>
    </font>
    <font>
      <b/>
      <sz val="11"/>
      <color rgb="FFFA7D00"/>
      <name val="Calibri"/>
      <family val="2"/>
      <scheme val="minor"/>
    </font>
  </fonts>
  <fills count="10">
    <fill>
      <patternFill patternType="none"/>
    </fill>
    <fill>
      <patternFill patternType="gray125"/>
    </fill>
    <fill>
      <patternFill patternType="solid">
        <fgColor indexed="22"/>
      </patternFill>
    </fill>
    <fill>
      <patternFill patternType="solid">
        <fgColor indexed="17"/>
        <bgColor indexed="64"/>
      </patternFill>
    </fill>
    <fill>
      <patternFill patternType="solid">
        <fgColor indexed="51"/>
        <bgColor indexed="64"/>
      </patternFill>
    </fill>
    <fill>
      <patternFill patternType="solid">
        <fgColor indexed="10"/>
        <bgColor indexed="64"/>
      </patternFill>
    </fill>
    <fill>
      <patternFill patternType="solid">
        <fgColor indexed="33"/>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32" fillId="2" borderId="39" applyNumberFormat="0" applyAlignment="0" applyProtection="0"/>
    <xf numFmtId="0" fontId="21" fillId="0" borderId="0" applyNumberFormat="0" applyFill="0" applyBorder="0" applyAlignment="0" applyProtection="0">
      <alignment vertical="top"/>
      <protection locked="0"/>
    </xf>
  </cellStyleXfs>
  <cellXfs count="136">
    <xf numFmtId="0" fontId="0" fillId="0" borderId="0" xfId="0"/>
    <xf numFmtId="0" fontId="0" fillId="0" borderId="0" xfId="0" applyAlignment="1">
      <alignment vertical="top"/>
    </xf>
    <xf numFmtId="0" fontId="0" fillId="0" borderId="0" xfId="0" applyAlignment="1">
      <alignment horizontal="center" vertical="top"/>
    </xf>
    <xf numFmtId="0" fontId="2" fillId="0" borderId="0" xfId="0" applyFont="1" applyAlignment="1">
      <alignment vertical="top"/>
    </xf>
    <xf numFmtId="0" fontId="2" fillId="0" borderId="0" xfId="0" applyFont="1" applyAlignment="1">
      <alignment horizontal="center" vertical="top"/>
    </xf>
    <xf numFmtId="0" fontId="0" fillId="0" borderId="0" xfId="0" applyAlignment="1">
      <alignment vertical="top" wrapText="1"/>
    </xf>
    <xf numFmtId="0" fontId="0" fillId="0" borderId="1" xfId="0" applyBorder="1" applyAlignment="1">
      <alignment vertical="top" wrapText="1"/>
    </xf>
    <xf numFmtId="0" fontId="2" fillId="0" borderId="0" xfId="0" applyFont="1" applyAlignment="1">
      <alignment vertical="center"/>
    </xf>
    <xf numFmtId="0" fontId="2" fillId="0" borderId="0" xfId="0" applyFont="1" applyAlignment="1">
      <alignment horizontal="left" vertical="center"/>
    </xf>
    <xf numFmtId="0" fontId="0" fillId="0" borderId="0" xfId="0" applyBorder="1" applyAlignment="1">
      <alignment vertical="top"/>
    </xf>
    <xf numFmtId="0" fontId="2" fillId="0" borderId="0" xfId="0" applyFont="1" applyAlignment="1"/>
    <xf numFmtId="0" fontId="0" fillId="0" borderId="0" xfId="0" applyProtection="1"/>
    <xf numFmtId="0" fontId="2" fillId="0" borderId="0" xfId="0" applyFont="1" applyProtection="1"/>
    <xf numFmtId="0" fontId="3" fillId="0" borderId="2" xfId="0" applyFont="1" applyBorder="1" applyAlignment="1" applyProtection="1">
      <alignment horizontal="center" vertical="center"/>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10" fillId="3" borderId="6"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0" fillId="5" borderId="8" xfId="0" applyFont="1" applyFill="1" applyBorder="1" applyAlignment="1" applyProtection="1">
      <alignment horizontal="center" vertical="center"/>
    </xf>
    <xf numFmtId="0" fontId="0" fillId="0" borderId="0" xfId="0" applyBorder="1" applyAlignment="1" applyProtection="1">
      <alignment vertical="top" wrapText="1"/>
    </xf>
    <xf numFmtId="0" fontId="5" fillId="0" borderId="0" xfId="0" applyFont="1" applyAlignment="1" applyProtection="1">
      <alignment horizontal="center"/>
    </xf>
    <xf numFmtId="0" fontId="3" fillId="0" borderId="0" xfId="0" applyFont="1" applyProtection="1"/>
    <xf numFmtId="0" fontId="5" fillId="0" borderId="0" xfId="0" applyFont="1" applyAlignment="1" applyProtection="1">
      <alignment vertical="center"/>
    </xf>
    <xf numFmtId="0" fontId="11" fillId="0" borderId="0" xfId="0" applyFont="1" applyProtection="1"/>
    <xf numFmtId="0" fontId="12" fillId="0" borderId="0" xfId="0" applyFont="1" applyProtection="1"/>
    <xf numFmtId="0" fontId="13" fillId="0" borderId="0" xfId="0" applyFont="1" applyAlignment="1" applyProtection="1">
      <alignment horizontal="right"/>
    </xf>
    <xf numFmtId="0" fontId="8" fillId="0" borderId="0" xfId="0" applyFont="1" applyAlignment="1">
      <alignment horizontal="right"/>
    </xf>
    <xf numFmtId="0" fontId="8" fillId="0" borderId="0" xfId="0" applyFont="1" applyProtection="1"/>
    <xf numFmtId="0" fontId="3" fillId="0" borderId="0" xfId="0" applyFont="1" applyFill="1" applyBorder="1" applyAlignment="1" applyProtection="1">
      <alignment horizontal="center" vertical="center"/>
    </xf>
    <xf numFmtId="0" fontId="8" fillId="0" borderId="0" xfId="0" applyFont="1" applyBorder="1" applyAlignment="1" applyProtection="1">
      <alignment vertical="top" wrapText="1"/>
    </xf>
    <xf numFmtId="0" fontId="15" fillId="0" borderId="0" xfId="0" applyFont="1" applyFill="1" applyAlignment="1">
      <alignment vertical="top" wrapText="1"/>
    </xf>
    <xf numFmtId="0" fontId="2" fillId="0" borderId="0" xfId="0" applyFont="1"/>
    <xf numFmtId="0" fontId="1" fillId="0" borderId="0" xfId="0" applyFont="1" applyAlignment="1">
      <alignment vertical="top"/>
    </xf>
    <xf numFmtId="0" fontId="0" fillId="0" borderId="9" xfId="0" applyBorder="1"/>
    <xf numFmtId="0" fontId="0" fillId="0" borderId="10" xfId="0" applyBorder="1"/>
    <xf numFmtId="0" fontId="6" fillId="6" borderId="11" xfId="0" applyFont="1" applyFill="1" applyBorder="1" applyAlignment="1">
      <alignment vertical="top" wrapText="1"/>
    </xf>
    <xf numFmtId="0" fontId="19" fillId="7" borderId="11" xfId="0" applyFont="1" applyFill="1" applyBorder="1" applyAlignment="1">
      <alignment vertical="top"/>
    </xf>
    <xf numFmtId="0" fontId="20" fillId="7" borderId="12" xfId="0" applyFont="1" applyFill="1" applyBorder="1" applyAlignment="1" applyProtection="1">
      <alignment horizontal="center" vertical="center" wrapText="1"/>
    </xf>
    <xf numFmtId="0" fontId="6" fillId="6" borderId="11" xfId="0" applyFont="1" applyFill="1" applyBorder="1" applyAlignment="1">
      <alignment vertical="center"/>
    </xf>
    <xf numFmtId="0" fontId="3" fillId="8" borderId="11" xfId="0" applyFont="1" applyFill="1" applyBorder="1" applyAlignment="1" applyProtection="1">
      <alignment horizontal="center" vertical="center"/>
      <protection locked="0"/>
    </xf>
    <xf numFmtId="0" fontId="6" fillId="6" borderId="12" xfId="0" applyFont="1" applyFill="1" applyBorder="1" applyAlignment="1">
      <alignment vertical="center"/>
    </xf>
    <xf numFmtId="0" fontId="2" fillId="2" borderId="11" xfId="1" applyFont="1" applyBorder="1" applyAlignment="1">
      <alignment horizontal="center" vertical="center"/>
    </xf>
    <xf numFmtId="1" fontId="2" fillId="2" borderId="11" xfId="1" applyNumberFormat="1" applyFont="1" applyBorder="1" applyAlignment="1">
      <alignment horizontal="center" vertical="center"/>
    </xf>
    <xf numFmtId="0" fontId="6" fillId="6" borderId="12"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16" fillId="0" borderId="0" xfId="0" applyFont="1" applyFill="1" applyAlignment="1">
      <alignment horizontal="centerContinuous" vertical="top"/>
    </xf>
    <xf numFmtId="0" fontId="1" fillId="0" borderId="0" xfId="0" applyFont="1" applyAlignment="1"/>
    <xf numFmtId="0" fontId="1" fillId="0" borderId="0" xfId="0" applyFont="1" applyAlignment="1">
      <alignment horizontal="center" vertical="top"/>
    </xf>
    <xf numFmtId="0" fontId="17" fillId="0" borderId="0" xfId="0" applyFont="1" applyAlignment="1"/>
    <xf numFmtId="0" fontId="22" fillId="0" borderId="0" xfId="0" applyFont="1" applyFill="1" applyAlignment="1">
      <alignment vertical="top"/>
    </xf>
    <xf numFmtId="0" fontId="23" fillId="0" borderId="0" xfId="0" applyFont="1" applyAlignment="1"/>
    <xf numFmtId="0" fontId="23" fillId="0" borderId="0" xfId="0" applyFont="1" applyAlignment="1">
      <alignment vertical="top"/>
    </xf>
    <xf numFmtId="0" fontId="6" fillId="6" borderId="11" xfId="0" applyFont="1" applyFill="1" applyBorder="1" applyAlignment="1">
      <alignment horizontal="center" vertical="center"/>
    </xf>
    <xf numFmtId="0" fontId="1" fillId="0" borderId="11" xfId="0" applyFont="1" applyBorder="1" applyAlignment="1">
      <alignment vertical="top" wrapText="1"/>
    </xf>
    <xf numFmtId="0" fontId="1" fillId="0" borderId="11" xfId="0" applyFont="1" applyBorder="1" applyAlignment="1">
      <alignment horizontal="left" vertical="center" wrapText="1"/>
    </xf>
    <xf numFmtId="0" fontId="1" fillId="0" borderId="13" xfId="0" applyFont="1" applyBorder="1" applyAlignment="1">
      <alignment vertical="top" wrapText="1"/>
    </xf>
    <xf numFmtId="0" fontId="25" fillId="0" borderId="11" xfId="0" applyFont="1" applyBorder="1" applyAlignment="1">
      <alignment vertical="top" wrapText="1"/>
    </xf>
    <xf numFmtId="0" fontId="26" fillId="0" borderId="0" xfId="0" applyFont="1" applyAlignment="1">
      <alignment horizontal="center" vertical="center"/>
    </xf>
    <xf numFmtId="0" fontId="25" fillId="0" borderId="11" xfId="0" applyFont="1" applyBorder="1" applyAlignment="1">
      <alignment horizontal="left" vertical="center"/>
    </xf>
    <xf numFmtId="0" fontId="27" fillId="0" borderId="11" xfId="0" applyFont="1" applyBorder="1" applyAlignment="1">
      <alignment vertical="top"/>
    </xf>
    <xf numFmtId="0" fontId="8" fillId="0" borderId="0" xfId="0" applyFont="1" applyAlignment="1">
      <alignment vertical="top"/>
    </xf>
    <xf numFmtId="165" fontId="3" fillId="8" borderId="13" xfId="0" applyNumberFormat="1" applyFont="1" applyFill="1" applyBorder="1" applyAlignment="1" applyProtection="1">
      <alignment horizontal="center" vertical="top"/>
      <protection locked="0"/>
    </xf>
    <xf numFmtId="0" fontId="7" fillId="0" borderId="0" xfId="0" applyFont="1"/>
    <xf numFmtId="0" fontId="0" fillId="0" borderId="0" xfId="0" applyBorder="1" applyAlignment="1" applyProtection="1">
      <alignment wrapText="1"/>
    </xf>
    <xf numFmtId="0" fontId="8" fillId="0" borderId="0" xfId="0" applyFont="1"/>
    <xf numFmtId="0" fontId="0" fillId="0" borderId="0" xfId="0" quotePrefix="1" applyAlignment="1">
      <alignment vertical="top" wrapText="1"/>
    </xf>
    <xf numFmtId="0" fontId="0" fillId="0" borderId="0" xfId="0" quotePrefix="1" applyAlignment="1">
      <alignment vertical="top"/>
    </xf>
    <xf numFmtId="0" fontId="1" fillId="8" borderId="36" xfId="0" applyFont="1" applyFill="1" applyBorder="1" applyAlignment="1" applyProtection="1">
      <alignment horizontal="left" vertical="top" wrapText="1"/>
      <protection locked="0"/>
    </xf>
    <xf numFmtId="0" fontId="1" fillId="8" borderId="37" xfId="0" applyFont="1" applyFill="1" applyBorder="1" applyAlignment="1" applyProtection="1">
      <alignment horizontal="left" vertical="top" wrapText="1"/>
      <protection locked="0"/>
    </xf>
    <xf numFmtId="0" fontId="1" fillId="8" borderId="38" xfId="0" applyFont="1" applyFill="1" applyBorder="1" applyAlignment="1" applyProtection="1">
      <alignment horizontal="left" vertical="top" wrapText="1"/>
      <protection locked="0"/>
    </xf>
    <xf numFmtId="0" fontId="0" fillId="8" borderId="27" xfId="0" applyFill="1" applyBorder="1" applyAlignment="1" applyProtection="1">
      <alignment horizontal="left" vertical="top"/>
      <protection locked="0"/>
    </xf>
    <xf numFmtId="0" fontId="0" fillId="8" borderId="28" xfId="0" applyFill="1" applyBorder="1" applyAlignment="1" applyProtection="1">
      <alignment horizontal="left" vertical="top"/>
      <protection locked="0"/>
    </xf>
    <xf numFmtId="0" fontId="0" fillId="8" borderId="29" xfId="0" applyFill="1" applyBorder="1" applyAlignment="1" applyProtection="1">
      <alignment horizontal="left" vertical="top"/>
      <protection locked="0"/>
    </xf>
    <xf numFmtId="0" fontId="6" fillId="6" borderId="11" xfId="0" applyFont="1" applyFill="1" applyBorder="1" applyAlignment="1">
      <alignment horizontal="center" vertical="top" wrapText="1"/>
    </xf>
    <xf numFmtId="0" fontId="2" fillId="8" borderId="1" xfId="0" applyFont="1" applyFill="1" applyBorder="1" applyAlignment="1" applyProtection="1">
      <alignment horizontal="center" vertical="center" wrapText="1"/>
      <protection locked="0"/>
    </xf>
    <xf numFmtId="0" fontId="2" fillId="8" borderId="25" xfId="0" applyFont="1" applyFill="1" applyBorder="1" applyAlignment="1" applyProtection="1">
      <alignment horizontal="center" vertical="center" wrapText="1"/>
      <protection locked="0"/>
    </xf>
    <xf numFmtId="0" fontId="2" fillId="8" borderId="2" xfId="0" applyFont="1" applyFill="1" applyBorder="1" applyAlignment="1" applyProtection="1">
      <alignment horizontal="center" vertical="center" wrapText="1"/>
      <protection locked="0"/>
    </xf>
    <xf numFmtId="0" fontId="6" fillId="6"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1" fillId="8" borderId="33" xfId="0" applyFont="1" applyFill="1" applyBorder="1" applyAlignment="1" applyProtection="1">
      <alignment horizontal="left" vertical="top" wrapText="1"/>
      <protection locked="0"/>
    </xf>
    <xf numFmtId="0" fontId="1" fillId="8" borderId="34" xfId="0" applyFont="1" applyFill="1" applyBorder="1" applyAlignment="1" applyProtection="1">
      <alignment horizontal="left" vertical="top" wrapText="1"/>
      <protection locked="0"/>
    </xf>
    <xf numFmtId="0" fontId="1" fillId="8" borderId="35" xfId="0" applyFont="1" applyFill="1" applyBorder="1" applyAlignment="1" applyProtection="1">
      <alignment horizontal="left" vertical="top" wrapText="1"/>
      <protection locked="0"/>
    </xf>
    <xf numFmtId="0" fontId="24" fillId="0" borderId="0" xfId="0" applyFont="1" applyFill="1" applyAlignment="1">
      <alignment horizontal="center" vertical="center"/>
    </xf>
    <xf numFmtId="0" fontId="18" fillId="6" borderId="1" xfId="0" applyFont="1" applyFill="1" applyBorder="1" applyAlignment="1">
      <alignment horizontal="left" vertical="center" wrapText="1"/>
    </xf>
    <xf numFmtId="0" fontId="18" fillId="6" borderId="25"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1" fillId="8" borderId="30" xfId="0" applyFont="1" applyFill="1" applyBorder="1" applyAlignment="1" applyProtection="1">
      <alignment horizontal="left" vertical="top" wrapText="1"/>
      <protection locked="0"/>
    </xf>
    <xf numFmtId="0" fontId="1" fillId="8" borderId="31" xfId="0" applyFont="1" applyFill="1" applyBorder="1" applyAlignment="1" applyProtection="1">
      <alignment horizontal="left" vertical="top" wrapText="1"/>
      <protection locked="0"/>
    </xf>
    <xf numFmtId="0" fontId="1" fillId="8" borderId="32" xfId="0" applyFont="1" applyFill="1" applyBorder="1" applyAlignment="1" applyProtection="1">
      <alignment horizontal="left" vertical="top" wrapText="1"/>
      <protection locked="0"/>
    </xf>
    <xf numFmtId="0" fontId="31" fillId="9" borderId="14" xfId="0" applyFont="1" applyFill="1" applyBorder="1" applyAlignment="1">
      <alignment horizontal="center" vertical="top" wrapText="1"/>
    </xf>
    <xf numFmtId="0" fontId="31" fillId="9" borderId="15" xfId="0" applyFont="1" applyFill="1" applyBorder="1" applyAlignment="1">
      <alignment horizontal="center" vertical="top" wrapText="1"/>
    </xf>
    <xf numFmtId="0" fontId="31" fillId="9" borderId="16" xfId="0" applyFont="1" applyFill="1" applyBorder="1" applyAlignment="1">
      <alignment horizontal="center" vertical="top" wrapText="1"/>
    </xf>
    <xf numFmtId="0" fontId="31" fillId="9" borderId="17" xfId="0" applyFont="1" applyFill="1" applyBorder="1" applyAlignment="1">
      <alignment horizontal="center" vertical="top" wrapText="1"/>
    </xf>
    <xf numFmtId="0" fontId="31" fillId="9" borderId="0" xfId="0" applyFont="1" applyFill="1" applyBorder="1" applyAlignment="1">
      <alignment horizontal="center" vertical="top" wrapText="1"/>
    </xf>
    <xf numFmtId="0" fontId="31" fillId="9" borderId="18" xfId="0" applyFont="1" applyFill="1" applyBorder="1" applyAlignment="1">
      <alignment horizontal="center" vertical="top" wrapText="1"/>
    </xf>
    <xf numFmtId="0" fontId="31" fillId="9" borderId="19" xfId="0" applyFont="1" applyFill="1" applyBorder="1" applyAlignment="1">
      <alignment horizontal="center" vertical="top" wrapText="1"/>
    </xf>
    <xf numFmtId="0" fontId="31" fillId="9" borderId="20" xfId="0" applyFont="1" applyFill="1" applyBorder="1" applyAlignment="1">
      <alignment horizontal="center" vertical="top" wrapText="1"/>
    </xf>
    <xf numFmtId="0" fontId="31" fillId="9" borderId="21" xfId="0" applyFont="1" applyFill="1" applyBorder="1" applyAlignment="1">
      <alignment horizontal="center" vertical="top" wrapText="1"/>
    </xf>
    <xf numFmtId="0" fontId="0" fillId="0" borderId="0" xfId="0" applyAlignment="1">
      <alignment horizontal="left" vertical="top" wrapText="1"/>
    </xf>
    <xf numFmtId="0" fontId="6" fillId="6" borderId="12"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13" xfId="0" applyFont="1" applyFill="1" applyBorder="1" applyAlignment="1">
      <alignment horizontal="center" vertical="center"/>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25" fillId="0" borderId="24" xfId="0" applyFont="1" applyBorder="1" applyAlignment="1">
      <alignment horizontal="left" vertical="center" wrapText="1"/>
    </xf>
    <xf numFmtId="0" fontId="1" fillId="0" borderId="1" xfId="0" applyFont="1" applyBorder="1" applyAlignment="1">
      <alignment horizontal="left" vertical="center" wrapText="1"/>
    </xf>
    <xf numFmtId="0" fontId="1" fillId="0" borderId="25" xfId="0" applyFont="1" applyBorder="1" applyAlignment="1">
      <alignment horizontal="left" vertical="center" wrapText="1"/>
    </xf>
    <xf numFmtId="0" fontId="1" fillId="0" borderId="2" xfId="0" applyFont="1" applyBorder="1" applyAlignment="1">
      <alignment horizontal="left" vertical="center" wrapText="1"/>
    </xf>
    <xf numFmtId="0" fontId="25" fillId="0" borderId="1" xfId="0" applyFont="1" applyBorder="1" applyAlignment="1">
      <alignment horizontal="left" vertical="center" wrapText="1"/>
    </xf>
    <xf numFmtId="0" fontId="25" fillId="0" borderId="25" xfId="0" applyFont="1" applyBorder="1" applyAlignment="1">
      <alignment horizontal="left" vertical="center" wrapText="1"/>
    </xf>
    <xf numFmtId="0" fontId="25" fillId="0" borderId="2" xfId="0" applyFont="1" applyBorder="1" applyAlignment="1">
      <alignment horizontal="left" vertical="center" wrapText="1"/>
    </xf>
    <xf numFmtId="0" fontId="29" fillId="0" borderId="10" xfId="2" applyFont="1" applyBorder="1" applyAlignment="1" applyProtection="1">
      <alignment horizontal="left" vertical="center" wrapText="1"/>
      <protection locked="0"/>
    </xf>
    <xf numFmtId="0" fontId="29" fillId="0" borderId="0" xfId="2" applyFont="1" applyBorder="1" applyAlignment="1" applyProtection="1">
      <alignment horizontal="left" vertical="center" wrapText="1"/>
      <protection locked="0"/>
    </xf>
    <xf numFmtId="0" fontId="29" fillId="0" borderId="26" xfId="2" applyFont="1" applyBorder="1" applyAlignment="1" applyProtection="1">
      <alignment horizontal="left" vertical="center" wrapText="1"/>
      <protection locked="0"/>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9" xfId="0" applyFont="1" applyBorder="1" applyAlignment="1">
      <alignment horizontal="left" vertical="center" wrapText="1"/>
    </xf>
    <xf numFmtId="0" fontId="9" fillId="6" borderId="22" xfId="0" applyFont="1" applyFill="1" applyBorder="1" applyAlignment="1" applyProtection="1">
      <alignment horizontal="center" vertical="top"/>
    </xf>
    <xf numFmtId="0" fontId="9" fillId="6" borderId="23" xfId="0" applyFont="1" applyFill="1" applyBorder="1" applyAlignment="1" applyProtection="1">
      <alignment horizontal="center" vertical="top"/>
    </xf>
    <xf numFmtId="0" fontId="9" fillId="6" borderId="24" xfId="0" applyFont="1" applyFill="1" applyBorder="1" applyAlignment="1" applyProtection="1">
      <alignment horizontal="center" vertical="top"/>
    </xf>
    <xf numFmtId="0" fontId="9" fillId="6" borderId="27" xfId="0" applyFont="1" applyFill="1" applyBorder="1" applyAlignment="1" applyProtection="1">
      <alignment horizontal="center" vertical="top"/>
    </xf>
    <xf numFmtId="0" fontId="9" fillId="6" borderId="28" xfId="0" applyFont="1" applyFill="1" applyBorder="1" applyAlignment="1" applyProtection="1">
      <alignment horizontal="center" vertical="top"/>
    </xf>
    <xf numFmtId="0" fontId="9" fillId="6" borderId="29" xfId="0" applyFont="1" applyFill="1" applyBorder="1" applyAlignment="1" applyProtection="1">
      <alignment horizontal="center" vertical="top"/>
    </xf>
    <xf numFmtId="0" fontId="2" fillId="0" borderId="0" xfId="0" applyFont="1" applyFill="1" applyBorder="1" applyAlignment="1">
      <alignment horizontal="left" vertical="top" wrapText="1"/>
    </xf>
    <xf numFmtId="0" fontId="0" fillId="8" borderId="14" xfId="0" applyFill="1" applyBorder="1" applyAlignment="1" applyProtection="1">
      <alignment horizontal="left" vertical="top" wrapText="1"/>
      <protection locked="0"/>
    </xf>
    <xf numFmtId="0" fontId="0" fillId="8" borderId="15" xfId="0" applyFill="1" applyBorder="1" applyAlignment="1" applyProtection="1">
      <alignment horizontal="left" vertical="top" wrapText="1"/>
      <protection locked="0"/>
    </xf>
    <xf numFmtId="0" fontId="0" fillId="8" borderId="16" xfId="0" applyFill="1" applyBorder="1" applyAlignment="1" applyProtection="1">
      <alignment horizontal="left" vertical="top" wrapText="1"/>
      <protection locked="0"/>
    </xf>
    <xf numFmtId="0" fontId="0" fillId="8" borderId="17" xfId="0" applyFill="1" applyBorder="1" applyAlignment="1" applyProtection="1">
      <alignment horizontal="left" vertical="top" wrapText="1"/>
      <protection locked="0"/>
    </xf>
    <xf numFmtId="0" fontId="0" fillId="8" borderId="0" xfId="0" applyFill="1" applyBorder="1" applyAlignment="1" applyProtection="1">
      <alignment horizontal="left" vertical="top" wrapText="1"/>
      <protection locked="0"/>
    </xf>
    <xf numFmtId="0" fontId="0" fillId="8" borderId="18" xfId="0" applyFill="1" applyBorder="1" applyAlignment="1" applyProtection="1">
      <alignment horizontal="left" vertical="top" wrapText="1"/>
      <protection locked="0"/>
    </xf>
    <xf numFmtId="0" fontId="0" fillId="8" borderId="19" xfId="0" applyFill="1" applyBorder="1" applyAlignment="1" applyProtection="1">
      <alignment horizontal="left" vertical="top" wrapText="1"/>
      <protection locked="0"/>
    </xf>
    <xf numFmtId="0" fontId="0" fillId="8" borderId="20" xfId="0" applyFill="1" applyBorder="1" applyAlignment="1" applyProtection="1">
      <alignment horizontal="left" vertical="top" wrapText="1"/>
      <protection locked="0"/>
    </xf>
    <xf numFmtId="0" fontId="0" fillId="8" borderId="21" xfId="0" applyFill="1" applyBorder="1" applyAlignment="1" applyProtection="1">
      <alignment horizontal="left" vertical="top" wrapText="1"/>
      <protection locked="0"/>
    </xf>
    <xf numFmtId="0" fontId="0" fillId="0" borderId="0" xfId="0" applyBorder="1" applyAlignment="1" applyProtection="1">
      <alignment horizontal="left" vertical="top" wrapText="1"/>
    </xf>
    <xf numFmtId="0" fontId="30" fillId="0" borderId="0" xfId="2" applyFont="1" applyBorder="1" applyAlignment="1" applyProtection="1">
      <alignment horizontal="center" wrapText="1"/>
      <protection locked="0"/>
    </xf>
  </cellXfs>
  <cellStyles count="3">
    <cellStyle name="Calculation" xfId="1" builtinId="22"/>
    <cellStyle name="Hyperlink" xfId="2" builtinId="8"/>
    <cellStyle name="Normal" xfId="0" builtinId="0"/>
  </cellStyles>
  <dxfs count="62">
    <dxf>
      <fill>
        <patternFill>
          <bgColor indexed="51"/>
        </patternFill>
      </fill>
    </dxf>
    <dxf>
      <fill>
        <patternFill>
          <bgColor indexed="51"/>
        </patternFill>
      </fill>
    </dxf>
    <dxf>
      <fill>
        <patternFill>
          <bgColor indexed="51"/>
        </patternFill>
      </fill>
    </dxf>
    <dxf>
      <font>
        <b/>
        <i val="0"/>
        <condense val="0"/>
        <extend val="0"/>
        <color indexed="17"/>
      </font>
    </dxf>
    <dxf>
      <font>
        <b/>
        <i val="0"/>
        <condense val="0"/>
        <extend val="0"/>
        <color indexed="10"/>
      </font>
    </dxf>
    <dxf>
      <fill>
        <patternFill>
          <bgColor rgb="FF00B050"/>
        </patternFill>
      </fill>
    </dxf>
    <dxf>
      <fill>
        <patternFill>
          <bgColor indexed="51"/>
        </patternFill>
      </fill>
    </dxf>
    <dxf>
      <fill>
        <patternFill>
          <bgColor indexed="10"/>
        </patternFill>
      </fill>
    </dxf>
    <dxf>
      <fill>
        <patternFill>
          <bgColor indexed="17"/>
        </patternFill>
      </fill>
    </dxf>
    <dxf>
      <fill>
        <patternFill>
          <bgColor indexed="51"/>
        </patternFill>
      </fill>
      <border>
        <left/>
        <right/>
        <top/>
      </border>
    </dxf>
    <dxf>
      <fill>
        <patternFill>
          <bgColor indexed="51"/>
        </patternFill>
      </fill>
    </dxf>
    <dxf>
      <fill>
        <patternFill>
          <bgColor indexed="51"/>
        </patternFill>
      </fill>
    </dxf>
    <dxf>
      <fill>
        <patternFill>
          <bgColor indexed="51"/>
        </patternFill>
      </fill>
    </dxf>
    <dxf>
      <fill>
        <patternFill>
          <bgColor indexed="10"/>
        </patternFill>
      </fill>
    </dxf>
    <dxf>
      <fill>
        <patternFill>
          <bgColor indexed="17"/>
        </patternFill>
      </fill>
    </dxf>
    <dxf>
      <font>
        <b/>
        <i val="0"/>
        <condense val="0"/>
        <extend val="0"/>
        <color indexed="17"/>
      </font>
    </dxf>
    <dxf>
      <font>
        <b/>
        <i val="0"/>
        <condense val="0"/>
        <extend val="0"/>
        <color indexed="10"/>
      </font>
    </dxf>
    <dxf>
      <fill>
        <patternFill>
          <bgColor rgb="FF00B050"/>
        </patternFill>
      </fill>
    </dxf>
    <dxf>
      <fill>
        <patternFill>
          <bgColor indexed="51"/>
        </patternFill>
      </fill>
    </dxf>
    <dxf>
      <fill>
        <patternFill>
          <bgColor indexed="51"/>
        </patternFill>
      </fill>
    </dxf>
    <dxf>
      <fill>
        <patternFill>
          <bgColor indexed="51"/>
        </patternFill>
      </fill>
    </dxf>
    <dxf>
      <font>
        <b/>
        <i val="0"/>
        <condense val="0"/>
        <extend val="0"/>
        <color indexed="17"/>
      </font>
    </dxf>
    <dxf>
      <font>
        <b/>
        <i val="0"/>
        <condense val="0"/>
        <extend val="0"/>
        <color indexed="10"/>
      </font>
    </dxf>
    <dxf>
      <fill>
        <patternFill>
          <bgColor indexed="17"/>
        </patternFill>
      </fill>
    </dxf>
    <dxf>
      <fill>
        <patternFill>
          <bgColor indexed="51"/>
        </patternFill>
      </fill>
    </dxf>
    <dxf>
      <fill>
        <patternFill>
          <bgColor indexed="10"/>
        </patternFill>
      </fill>
    </dxf>
    <dxf>
      <fill>
        <patternFill>
          <bgColor indexed="17"/>
        </patternFill>
      </fill>
    </dxf>
    <dxf>
      <fill>
        <patternFill>
          <bgColor indexed="51"/>
        </patternFill>
      </fill>
    </dxf>
    <dxf>
      <fill>
        <patternFill>
          <bgColor indexed="51"/>
        </patternFill>
      </fill>
    </dxf>
    <dxf>
      <fill>
        <patternFill>
          <bgColor indexed="51"/>
        </patternFill>
      </fill>
    </dxf>
    <dxf>
      <font>
        <b/>
        <i val="0"/>
        <condense val="0"/>
        <extend val="0"/>
        <color indexed="17"/>
      </font>
    </dxf>
    <dxf>
      <font>
        <b/>
        <i val="0"/>
        <condense val="0"/>
        <extend val="0"/>
        <color indexed="10"/>
      </font>
    </dxf>
    <dxf>
      <fill>
        <patternFill>
          <bgColor indexed="51"/>
        </patternFill>
      </fill>
    </dxf>
    <dxf>
      <fill>
        <patternFill>
          <bgColor indexed="10"/>
        </patternFill>
      </fill>
    </dxf>
    <dxf>
      <fill>
        <patternFill>
          <bgColor indexed="17"/>
        </patternFill>
      </fill>
    </dxf>
    <dxf>
      <fill>
        <patternFill>
          <bgColor indexed="51"/>
        </patternFill>
      </fill>
      <border>
        <left/>
        <right/>
        <top/>
      </border>
    </dxf>
    <dxf>
      <fill>
        <patternFill>
          <bgColor indexed="51"/>
        </patternFill>
      </fill>
    </dxf>
    <dxf>
      <font>
        <b/>
        <i val="0"/>
        <condense val="0"/>
        <extend val="0"/>
        <color indexed="17"/>
      </font>
    </dxf>
    <dxf>
      <font>
        <b/>
        <i val="0"/>
        <condense val="0"/>
        <extend val="0"/>
        <color indexed="10"/>
      </font>
    </dxf>
    <dxf>
      <fill>
        <patternFill>
          <bgColor indexed="17"/>
        </patternFill>
      </fill>
    </dxf>
    <dxf>
      <fill>
        <patternFill>
          <bgColor indexed="51"/>
        </patternFill>
      </fill>
    </dxf>
    <dxf>
      <fill>
        <patternFill>
          <bgColor indexed="51"/>
        </patternFill>
      </fill>
    </dxf>
    <dxf>
      <fill>
        <patternFill>
          <bgColor indexed="10"/>
        </patternFill>
      </fill>
    </dxf>
    <dxf>
      <fill>
        <patternFill>
          <bgColor indexed="17"/>
        </patternFill>
      </fill>
    </dxf>
    <dxf>
      <fill>
        <patternFill>
          <bgColor indexed="51"/>
        </patternFill>
      </fill>
    </dxf>
    <dxf>
      <fill>
        <patternFill>
          <bgColor indexed="17"/>
        </patternFill>
      </fill>
    </dxf>
    <dxf>
      <fill>
        <patternFill>
          <bgColor indexed="10"/>
        </patternFill>
      </fill>
    </dxf>
    <dxf>
      <fill>
        <patternFill>
          <bgColor indexed="51"/>
        </patternFill>
      </fill>
    </dxf>
    <dxf>
      <fill>
        <patternFill>
          <bgColor indexed="17"/>
        </patternFill>
      </fill>
    </dxf>
    <dxf>
      <fill>
        <patternFill>
          <bgColor indexed="10"/>
        </patternFill>
      </fill>
    </dxf>
    <dxf>
      <fill>
        <patternFill>
          <bgColor indexed="51"/>
        </patternFill>
      </fill>
    </dxf>
    <dxf>
      <fill>
        <patternFill>
          <bgColor indexed="17"/>
        </patternFill>
      </fill>
    </dxf>
    <dxf>
      <fill>
        <patternFill>
          <bgColor indexed="10"/>
        </patternFill>
      </fill>
    </dxf>
    <dxf>
      <fill>
        <patternFill>
          <bgColor indexed="17"/>
        </patternFill>
      </fill>
    </dxf>
    <dxf>
      <fill>
        <patternFill>
          <bgColor indexed="51"/>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00B050"/>
        </patternFill>
      </fill>
    </dxf>
    <dxf>
      <font>
        <b/>
        <i val="0"/>
        <condense val="0"/>
        <extend val="0"/>
        <color indexed="10"/>
      </font>
    </dxf>
    <dxf>
      <font>
        <b/>
        <i val="0"/>
        <strike val="0"/>
        <condense val="0"/>
        <extend val="0"/>
        <color indexed="17"/>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067A6"/>
      <rgbColor rgb="00008CE2"/>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BEDROOM INSPECTION'!A1"/><Relationship Id="rId7" Type="http://schemas.openxmlformats.org/officeDocument/2006/relationships/hyperlink" Target="#'DINING AREA INSPECTION'!A1"/><Relationship Id="rId2" Type="http://schemas.openxmlformats.org/officeDocument/2006/relationships/hyperlink" Target="#'ACCOMMODATION INSPECTION'!A1"/><Relationship Id="rId1" Type="http://schemas.openxmlformats.org/officeDocument/2006/relationships/image" Target="../media/image1.jpeg"/><Relationship Id="rId6" Type="http://schemas.openxmlformats.org/officeDocument/2006/relationships/hyperlink" Target="#'LIVING ROOM INSPECTION'!A1"/><Relationship Id="rId5" Type="http://schemas.openxmlformats.org/officeDocument/2006/relationships/hyperlink" Target="#'BATHROOM INSPECTION'!A1"/><Relationship Id="rId4" Type="http://schemas.openxmlformats.org/officeDocument/2006/relationships/hyperlink" Target="#'KITCHEN INSPECTION'!A1"/></Relationships>
</file>

<file path=xl/drawings/_rels/drawing2.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BEDROOM INSPECTION'!A1"/><Relationship Id="rId7" Type="http://schemas.openxmlformats.org/officeDocument/2006/relationships/hyperlink" Target="#'DINING AREA INSPECTION'!A1"/><Relationship Id="rId2" Type="http://schemas.openxmlformats.org/officeDocument/2006/relationships/hyperlink" Target="#'ACCOMMODATION INSPECTION'!A1"/><Relationship Id="rId1" Type="http://schemas.openxmlformats.org/officeDocument/2006/relationships/image" Target="../media/image1.jpeg"/><Relationship Id="rId6" Type="http://schemas.openxmlformats.org/officeDocument/2006/relationships/hyperlink" Target="#'LIVING ROOM INSPECTION'!A1"/><Relationship Id="rId5" Type="http://schemas.openxmlformats.org/officeDocument/2006/relationships/hyperlink" Target="#'BATHROOM INSPECTION'!A1"/><Relationship Id="rId4" Type="http://schemas.openxmlformats.org/officeDocument/2006/relationships/hyperlink" Target="#'KITCHEN INSPECT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BEDROOM INSPECTION'!A1"/><Relationship Id="rId7" Type="http://schemas.openxmlformats.org/officeDocument/2006/relationships/hyperlink" Target="#'DINING AREA INSPECTION'!A1"/><Relationship Id="rId2" Type="http://schemas.openxmlformats.org/officeDocument/2006/relationships/hyperlink" Target="#'ACCOMMODATION INSPECTION'!A1"/><Relationship Id="rId1" Type="http://schemas.openxmlformats.org/officeDocument/2006/relationships/image" Target="../media/image1.jpeg"/><Relationship Id="rId6" Type="http://schemas.openxmlformats.org/officeDocument/2006/relationships/hyperlink" Target="#'LIVING ROOM INSPECTION'!A1"/><Relationship Id="rId5" Type="http://schemas.openxmlformats.org/officeDocument/2006/relationships/hyperlink" Target="#'BATHROOM INSPECTION'!A1"/><Relationship Id="rId4" Type="http://schemas.openxmlformats.org/officeDocument/2006/relationships/hyperlink" Target="#'KITCHEN INSPECTION'!A1"/></Relationships>
</file>

<file path=xl/drawings/_rels/drawing4.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BEDROOM INSPECTION'!A1"/><Relationship Id="rId7" Type="http://schemas.openxmlformats.org/officeDocument/2006/relationships/hyperlink" Target="#'DINING AREA INSPECTION'!A1"/><Relationship Id="rId2" Type="http://schemas.openxmlformats.org/officeDocument/2006/relationships/hyperlink" Target="#'ACCOMMODATION INSPECTION'!A1"/><Relationship Id="rId1" Type="http://schemas.openxmlformats.org/officeDocument/2006/relationships/image" Target="../media/image1.jpeg"/><Relationship Id="rId6" Type="http://schemas.openxmlformats.org/officeDocument/2006/relationships/hyperlink" Target="#'LIVING ROOM INSPECTION'!A1"/><Relationship Id="rId5" Type="http://schemas.openxmlformats.org/officeDocument/2006/relationships/hyperlink" Target="#'BATHROOM INSPECTION'!A1"/><Relationship Id="rId4" Type="http://schemas.openxmlformats.org/officeDocument/2006/relationships/hyperlink" Target="#'KITCHEN INSPECTION'!A1"/></Relationships>
</file>

<file path=xl/drawings/_rels/drawing5.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BEDROOM INSPECTION'!A1"/><Relationship Id="rId7" Type="http://schemas.openxmlformats.org/officeDocument/2006/relationships/hyperlink" Target="#'DINING AREA INSPECTION'!A1"/><Relationship Id="rId2" Type="http://schemas.openxmlformats.org/officeDocument/2006/relationships/hyperlink" Target="#'ACCOMMODATION INSPECTION'!A1"/><Relationship Id="rId1" Type="http://schemas.openxmlformats.org/officeDocument/2006/relationships/image" Target="../media/image1.jpeg"/><Relationship Id="rId6" Type="http://schemas.openxmlformats.org/officeDocument/2006/relationships/hyperlink" Target="#'LIVING ROOM INSPECTION'!A1"/><Relationship Id="rId5" Type="http://schemas.openxmlformats.org/officeDocument/2006/relationships/hyperlink" Target="#'BATHROOM INSPECTION'!A1"/><Relationship Id="rId4" Type="http://schemas.openxmlformats.org/officeDocument/2006/relationships/hyperlink" Target="#'KITCHEN INSPECTION'!A1"/></Relationships>
</file>

<file path=xl/drawings/_rels/drawing6.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hyperlink" Target="#'BEDROOM INSPECTION'!A1"/><Relationship Id="rId7" Type="http://schemas.openxmlformats.org/officeDocument/2006/relationships/hyperlink" Target="#'DINING AREA INSPECTION'!A1"/><Relationship Id="rId2" Type="http://schemas.openxmlformats.org/officeDocument/2006/relationships/hyperlink" Target="#'ACCOMMODATION INSPECTION'!A1"/><Relationship Id="rId1" Type="http://schemas.openxmlformats.org/officeDocument/2006/relationships/image" Target="../media/image1.jpeg"/><Relationship Id="rId6" Type="http://schemas.openxmlformats.org/officeDocument/2006/relationships/hyperlink" Target="#'LIVING ROOM INSPECTION'!A1"/><Relationship Id="rId5" Type="http://schemas.openxmlformats.org/officeDocument/2006/relationships/hyperlink" Target="#'BATHROOM INSPECTION'!A1"/><Relationship Id="rId4" Type="http://schemas.openxmlformats.org/officeDocument/2006/relationships/hyperlink" Target="#'KITCHEN INSPECTION'!A1"/></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1</xdr:col>
      <xdr:colOff>1171575</xdr:colOff>
      <xdr:row>3</xdr:row>
      <xdr:rowOff>0</xdr:rowOff>
    </xdr:to>
    <xdr:pic>
      <xdr:nvPicPr>
        <xdr:cNvPr id="1057" name="Picture 33" descr="BMA Logo">
          <a:extLst>
            <a:ext uri="{FF2B5EF4-FFF2-40B4-BE49-F238E27FC236}">
              <a16:creationId xmlns:a16="http://schemas.microsoft.com/office/drawing/2014/main" id="{C85BAB1C-0527-46B6-BA33-BE6A1D1A3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76200"/>
          <a:ext cx="11239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1685925</xdr:colOff>
      <xdr:row>0</xdr:row>
      <xdr:rowOff>142875</xdr:rowOff>
    </xdr:from>
    <xdr:to>
      <xdr:col>1</xdr:col>
      <xdr:colOff>2838450</xdr:colOff>
      <xdr:row>2</xdr:row>
      <xdr:rowOff>142875</xdr:rowOff>
    </xdr:to>
    <xdr:sp macro="" textlink="">
      <xdr:nvSpPr>
        <xdr:cNvPr id="1058" name="AutoShape 34">
          <a:hlinkClick xmlns:r="http://schemas.openxmlformats.org/officeDocument/2006/relationships" r:id="rId2"/>
          <a:extLst>
            <a:ext uri="{FF2B5EF4-FFF2-40B4-BE49-F238E27FC236}">
              <a16:creationId xmlns:a16="http://schemas.microsoft.com/office/drawing/2014/main" id="{E2B6753B-A9B5-4840-82A5-93ACA07DEAD6}"/>
            </a:ext>
          </a:extLst>
        </xdr:cNvPr>
        <xdr:cNvSpPr>
          <a:spLocks noChangeArrowheads="1"/>
        </xdr:cNvSpPr>
      </xdr:nvSpPr>
      <xdr:spPr bwMode="auto">
        <a:xfrm>
          <a:off x="185737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7432" rIns="27432" bIns="0" anchor="t" upright="1"/>
        <a:lstStyle/>
        <a:p>
          <a:pPr algn="ctr" rtl="0">
            <a:defRPr sz="1000"/>
          </a:pPr>
          <a:r>
            <a:rPr lang="en-GB" sz="1100" b="1" i="0" u="none" strike="noStrike" baseline="0">
              <a:solidFill>
                <a:srgbClr val="FFFFFF"/>
              </a:solidFill>
              <a:latin typeface="Calibri"/>
              <a:cs typeface="Calibri"/>
            </a:rPr>
            <a:t>ACCOMODATION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1</xdr:col>
      <xdr:colOff>2924175</xdr:colOff>
      <xdr:row>0</xdr:row>
      <xdr:rowOff>142875</xdr:rowOff>
    </xdr:from>
    <xdr:to>
      <xdr:col>2</xdr:col>
      <xdr:colOff>742950</xdr:colOff>
      <xdr:row>2</xdr:row>
      <xdr:rowOff>142875</xdr:rowOff>
    </xdr:to>
    <xdr:sp macro="" textlink="">
      <xdr:nvSpPr>
        <xdr:cNvPr id="1059" name="AutoShape 35">
          <a:hlinkClick xmlns:r="http://schemas.openxmlformats.org/officeDocument/2006/relationships" r:id="rId3"/>
          <a:extLst>
            <a:ext uri="{FF2B5EF4-FFF2-40B4-BE49-F238E27FC236}">
              <a16:creationId xmlns:a16="http://schemas.microsoft.com/office/drawing/2014/main" id="{3D38F639-AC65-4F2F-A34B-6FB5DE5B927D}"/>
            </a:ext>
          </a:extLst>
        </xdr:cNvPr>
        <xdr:cNvSpPr>
          <a:spLocks noChangeArrowheads="1"/>
        </xdr:cNvSpPr>
      </xdr:nvSpPr>
      <xdr:spPr bwMode="auto">
        <a:xfrm>
          <a:off x="309562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BEDROOM </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885825</xdr:colOff>
      <xdr:row>0</xdr:row>
      <xdr:rowOff>142875</xdr:rowOff>
    </xdr:from>
    <xdr:to>
      <xdr:col>3</xdr:col>
      <xdr:colOff>800100</xdr:colOff>
      <xdr:row>2</xdr:row>
      <xdr:rowOff>142875</xdr:rowOff>
    </xdr:to>
    <xdr:sp macro="" textlink="">
      <xdr:nvSpPr>
        <xdr:cNvPr id="1060" name="AutoShape 36">
          <a:hlinkClick xmlns:r="http://schemas.openxmlformats.org/officeDocument/2006/relationships" r:id="rId4"/>
          <a:extLst>
            <a:ext uri="{FF2B5EF4-FFF2-40B4-BE49-F238E27FC236}">
              <a16:creationId xmlns:a16="http://schemas.microsoft.com/office/drawing/2014/main" id="{CAF4AD1B-D1CE-439E-8AD1-DD0FBCDEC6D9}"/>
            </a:ext>
          </a:extLst>
        </xdr:cNvPr>
        <xdr:cNvSpPr>
          <a:spLocks noChangeArrowheads="1"/>
        </xdr:cNvSpPr>
      </xdr:nvSpPr>
      <xdr:spPr bwMode="auto">
        <a:xfrm>
          <a:off x="4391025" y="142875"/>
          <a:ext cx="11620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KITCHEN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3</xdr:col>
      <xdr:colOff>895350</xdr:colOff>
      <xdr:row>0</xdr:row>
      <xdr:rowOff>142875</xdr:rowOff>
    </xdr:from>
    <xdr:to>
      <xdr:col>5</xdr:col>
      <xdr:colOff>638175</xdr:colOff>
      <xdr:row>2</xdr:row>
      <xdr:rowOff>142875</xdr:rowOff>
    </xdr:to>
    <xdr:sp macro="" textlink="">
      <xdr:nvSpPr>
        <xdr:cNvPr id="1061" name="AutoShape 37">
          <a:hlinkClick xmlns:r="http://schemas.openxmlformats.org/officeDocument/2006/relationships" r:id="rId5"/>
          <a:extLst>
            <a:ext uri="{FF2B5EF4-FFF2-40B4-BE49-F238E27FC236}">
              <a16:creationId xmlns:a16="http://schemas.microsoft.com/office/drawing/2014/main" id="{6C0656E5-E3AE-45E8-9C51-34E884892BB3}"/>
            </a:ext>
          </a:extLst>
        </xdr:cNvPr>
        <xdr:cNvSpPr>
          <a:spLocks noChangeArrowheads="1"/>
        </xdr:cNvSpPr>
      </xdr:nvSpPr>
      <xdr:spPr bwMode="auto">
        <a:xfrm>
          <a:off x="5648325" y="142875"/>
          <a:ext cx="124777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BATHROOM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5</xdr:col>
      <xdr:colOff>752475</xdr:colOff>
      <xdr:row>0</xdr:row>
      <xdr:rowOff>142875</xdr:rowOff>
    </xdr:from>
    <xdr:to>
      <xdr:col>5</xdr:col>
      <xdr:colOff>1905000</xdr:colOff>
      <xdr:row>2</xdr:row>
      <xdr:rowOff>142875</xdr:rowOff>
    </xdr:to>
    <xdr:sp macro="" textlink="">
      <xdr:nvSpPr>
        <xdr:cNvPr id="1062" name="AutoShape 38">
          <a:hlinkClick xmlns:r="http://schemas.openxmlformats.org/officeDocument/2006/relationships" r:id="rId6"/>
          <a:extLst>
            <a:ext uri="{FF2B5EF4-FFF2-40B4-BE49-F238E27FC236}">
              <a16:creationId xmlns:a16="http://schemas.microsoft.com/office/drawing/2014/main" id="{98154FDE-5917-42CB-B819-BA771AAF8B48}"/>
            </a:ext>
          </a:extLst>
        </xdr:cNvPr>
        <xdr:cNvSpPr>
          <a:spLocks noChangeArrowheads="1"/>
        </xdr:cNvSpPr>
      </xdr:nvSpPr>
      <xdr:spPr bwMode="auto">
        <a:xfrm>
          <a:off x="7010400"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LIVING 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5</xdr:col>
      <xdr:colOff>2038350</xdr:colOff>
      <xdr:row>0</xdr:row>
      <xdr:rowOff>142875</xdr:rowOff>
    </xdr:from>
    <xdr:to>
      <xdr:col>5</xdr:col>
      <xdr:colOff>3086100</xdr:colOff>
      <xdr:row>2</xdr:row>
      <xdr:rowOff>142875</xdr:rowOff>
    </xdr:to>
    <xdr:sp macro="" textlink="">
      <xdr:nvSpPr>
        <xdr:cNvPr id="1063" name="AutoShape 39">
          <a:hlinkClick xmlns:r="http://schemas.openxmlformats.org/officeDocument/2006/relationships" r:id="rId7"/>
          <a:extLst>
            <a:ext uri="{FF2B5EF4-FFF2-40B4-BE49-F238E27FC236}">
              <a16:creationId xmlns:a16="http://schemas.microsoft.com/office/drawing/2014/main" id="{96D6B0BA-9392-4676-8015-1FDF77742121}"/>
            </a:ext>
          </a:extLst>
        </xdr:cNvPr>
        <xdr:cNvSpPr>
          <a:spLocks noChangeArrowheads="1"/>
        </xdr:cNvSpPr>
      </xdr:nvSpPr>
      <xdr:spPr bwMode="auto">
        <a:xfrm>
          <a:off x="8296275" y="142875"/>
          <a:ext cx="10477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DINING AREA</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editAs="oneCell">
    <xdr:from>
      <xdr:col>6</xdr:col>
      <xdr:colOff>523875</xdr:colOff>
      <xdr:row>0</xdr:row>
      <xdr:rowOff>57150</xdr:rowOff>
    </xdr:from>
    <xdr:to>
      <xdr:col>10</xdr:col>
      <xdr:colOff>9525</xdr:colOff>
      <xdr:row>3</xdr:row>
      <xdr:rowOff>76200</xdr:rowOff>
    </xdr:to>
    <xdr:pic>
      <xdr:nvPicPr>
        <xdr:cNvPr id="1064" name="Picture 40" descr="Save our hospital">
          <a:extLst>
            <a:ext uri="{FF2B5EF4-FFF2-40B4-BE49-F238E27FC236}">
              <a16:creationId xmlns:a16="http://schemas.microsoft.com/office/drawing/2014/main" id="{94D3F5DB-0FB3-46C0-8097-F7D69D29155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944100" y="57150"/>
          <a:ext cx="25241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2</xdr:col>
      <xdr:colOff>38100</xdr:colOff>
      <xdr:row>3</xdr:row>
      <xdr:rowOff>0</xdr:rowOff>
    </xdr:to>
    <xdr:pic>
      <xdr:nvPicPr>
        <xdr:cNvPr id="10261" name="Picture 21" descr="BMA Logo">
          <a:extLst>
            <a:ext uri="{FF2B5EF4-FFF2-40B4-BE49-F238E27FC236}">
              <a16:creationId xmlns:a16="http://schemas.microsoft.com/office/drawing/2014/main" id="{045A763E-687E-4010-83EE-21DD15540B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76200"/>
          <a:ext cx="11239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552450</xdr:colOff>
      <xdr:row>0</xdr:row>
      <xdr:rowOff>142875</xdr:rowOff>
    </xdr:from>
    <xdr:to>
      <xdr:col>2</xdr:col>
      <xdr:colOff>1704975</xdr:colOff>
      <xdr:row>2</xdr:row>
      <xdr:rowOff>142875</xdr:rowOff>
    </xdr:to>
    <xdr:sp macro="" textlink="">
      <xdr:nvSpPr>
        <xdr:cNvPr id="10262" name="AutoShape 22">
          <a:hlinkClick xmlns:r="http://schemas.openxmlformats.org/officeDocument/2006/relationships" r:id="rId2"/>
          <a:extLst>
            <a:ext uri="{FF2B5EF4-FFF2-40B4-BE49-F238E27FC236}">
              <a16:creationId xmlns:a16="http://schemas.microsoft.com/office/drawing/2014/main" id="{F6E942BC-036F-483B-86B9-068CCB50D4DB}"/>
            </a:ext>
          </a:extLst>
        </xdr:cNvPr>
        <xdr:cNvSpPr>
          <a:spLocks noChangeArrowheads="1"/>
        </xdr:cNvSpPr>
      </xdr:nvSpPr>
      <xdr:spPr bwMode="auto">
        <a:xfrm>
          <a:off x="185737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ACCOMODATION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1790700</xdr:colOff>
      <xdr:row>0</xdr:row>
      <xdr:rowOff>142875</xdr:rowOff>
    </xdr:from>
    <xdr:to>
      <xdr:col>2</xdr:col>
      <xdr:colOff>2943225</xdr:colOff>
      <xdr:row>2</xdr:row>
      <xdr:rowOff>142875</xdr:rowOff>
    </xdr:to>
    <xdr:sp macro="" textlink="">
      <xdr:nvSpPr>
        <xdr:cNvPr id="10263" name="AutoShape 23">
          <a:hlinkClick xmlns:r="http://schemas.openxmlformats.org/officeDocument/2006/relationships" r:id="rId3"/>
          <a:extLst>
            <a:ext uri="{FF2B5EF4-FFF2-40B4-BE49-F238E27FC236}">
              <a16:creationId xmlns:a16="http://schemas.microsoft.com/office/drawing/2014/main" id="{5E640793-3CEC-45E6-A5E0-37B3366E3DA4}"/>
            </a:ext>
          </a:extLst>
        </xdr:cNvPr>
        <xdr:cNvSpPr>
          <a:spLocks noChangeArrowheads="1"/>
        </xdr:cNvSpPr>
      </xdr:nvSpPr>
      <xdr:spPr bwMode="auto">
        <a:xfrm>
          <a:off x="309562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BEDROOM </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3086100</xdr:colOff>
      <xdr:row>0</xdr:row>
      <xdr:rowOff>142875</xdr:rowOff>
    </xdr:from>
    <xdr:to>
      <xdr:col>2</xdr:col>
      <xdr:colOff>4248150</xdr:colOff>
      <xdr:row>2</xdr:row>
      <xdr:rowOff>142875</xdr:rowOff>
    </xdr:to>
    <xdr:sp macro="" textlink="">
      <xdr:nvSpPr>
        <xdr:cNvPr id="10264" name="AutoShape 24">
          <a:hlinkClick xmlns:r="http://schemas.openxmlformats.org/officeDocument/2006/relationships" r:id="rId4"/>
          <a:extLst>
            <a:ext uri="{FF2B5EF4-FFF2-40B4-BE49-F238E27FC236}">
              <a16:creationId xmlns:a16="http://schemas.microsoft.com/office/drawing/2014/main" id="{4D6214FE-9227-45F5-9DA0-952D31D1FFE5}"/>
            </a:ext>
          </a:extLst>
        </xdr:cNvPr>
        <xdr:cNvSpPr>
          <a:spLocks noChangeArrowheads="1"/>
        </xdr:cNvSpPr>
      </xdr:nvSpPr>
      <xdr:spPr bwMode="auto">
        <a:xfrm>
          <a:off x="4391025" y="142875"/>
          <a:ext cx="11620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KITCHEN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3</xdr:col>
      <xdr:colOff>76200</xdr:colOff>
      <xdr:row>0</xdr:row>
      <xdr:rowOff>142875</xdr:rowOff>
    </xdr:from>
    <xdr:to>
      <xdr:col>4</xdr:col>
      <xdr:colOff>28575</xdr:colOff>
      <xdr:row>2</xdr:row>
      <xdr:rowOff>142875</xdr:rowOff>
    </xdr:to>
    <xdr:sp macro="" textlink="">
      <xdr:nvSpPr>
        <xdr:cNvPr id="10265" name="AutoShape 25">
          <a:hlinkClick xmlns:r="http://schemas.openxmlformats.org/officeDocument/2006/relationships" r:id="rId5"/>
          <a:extLst>
            <a:ext uri="{FF2B5EF4-FFF2-40B4-BE49-F238E27FC236}">
              <a16:creationId xmlns:a16="http://schemas.microsoft.com/office/drawing/2014/main" id="{08139D67-A374-48D2-90F2-E0FC50127F9D}"/>
            </a:ext>
          </a:extLst>
        </xdr:cNvPr>
        <xdr:cNvSpPr>
          <a:spLocks noChangeArrowheads="1"/>
        </xdr:cNvSpPr>
      </xdr:nvSpPr>
      <xdr:spPr bwMode="auto">
        <a:xfrm>
          <a:off x="5648325" y="142875"/>
          <a:ext cx="124777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BATHROOM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4</xdr:col>
      <xdr:colOff>142875</xdr:colOff>
      <xdr:row>0</xdr:row>
      <xdr:rowOff>142875</xdr:rowOff>
    </xdr:from>
    <xdr:to>
      <xdr:col>5</xdr:col>
      <xdr:colOff>85725</xdr:colOff>
      <xdr:row>2</xdr:row>
      <xdr:rowOff>142875</xdr:rowOff>
    </xdr:to>
    <xdr:sp macro="" textlink="">
      <xdr:nvSpPr>
        <xdr:cNvPr id="10266" name="AutoShape 26">
          <a:hlinkClick xmlns:r="http://schemas.openxmlformats.org/officeDocument/2006/relationships" r:id="rId6"/>
          <a:extLst>
            <a:ext uri="{FF2B5EF4-FFF2-40B4-BE49-F238E27FC236}">
              <a16:creationId xmlns:a16="http://schemas.microsoft.com/office/drawing/2014/main" id="{5EA3994C-11E6-4F0B-996E-FB89FE2EDF44}"/>
            </a:ext>
          </a:extLst>
        </xdr:cNvPr>
        <xdr:cNvSpPr>
          <a:spLocks noChangeArrowheads="1"/>
        </xdr:cNvSpPr>
      </xdr:nvSpPr>
      <xdr:spPr bwMode="auto">
        <a:xfrm>
          <a:off x="7010400"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LIVING 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5</xdr:col>
      <xdr:colOff>219075</xdr:colOff>
      <xdr:row>0</xdr:row>
      <xdr:rowOff>142875</xdr:rowOff>
    </xdr:from>
    <xdr:to>
      <xdr:col>6</xdr:col>
      <xdr:colOff>447675</xdr:colOff>
      <xdr:row>2</xdr:row>
      <xdr:rowOff>142875</xdr:rowOff>
    </xdr:to>
    <xdr:sp macro="" textlink="">
      <xdr:nvSpPr>
        <xdr:cNvPr id="10267" name="AutoShape 27">
          <a:hlinkClick xmlns:r="http://schemas.openxmlformats.org/officeDocument/2006/relationships" r:id="rId7"/>
          <a:extLst>
            <a:ext uri="{FF2B5EF4-FFF2-40B4-BE49-F238E27FC236}">
              <a16:creationId xmlns:a16="http://schemas.microsoft.com/office/drawing/2014/main" id="{121BB70A-F261-4B5A-9FE4-6C51E92762CF}"/>
            </a:ext>
          </a:extLst>
        </xdr:cNvPr>
        <xdr:cNvSpPr>
          <a:spLocks noChangeArrowheads="1"/>
        </xdr:cNvSpPr>
      </xdr:nvSpPr>
      <xdr:spPr bwMode="auto">
        <a:xfrm>
          <a:off x="8296275" y="142875"/>
          <a:ext cx="10477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DINING AREA</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editAs="oneCell">
    <xdr:from>
      <xdr:col>7</xdr:col>
      <xdr:colOff>381000</xdr:colOff>
      <xdr:row>0</xdr:row>
      <xdr:rowOff>57150</xdr:rowOff>
    </xdr:from>
    <xdr:to>
      <xdr:col>11</xdr:col>
      <xdr:colOff>466725</xdr:colOff>
      <xdr:row>3</xdr:row>
      <xdr:rowOff>76200</xdr:rowOff>
    </xdr:to>
    <xdr:pic>
      <xdr:nvPicPr>
        <xdr:cNvPr id="10268" name="Picture 28" descr="Save our hospital">
          <a:extLst>
            <a:ext uri="{FF2B5EF4-FFF2-40B4-BE49-F238E27FC236}">
              <a16:creationId xmlns:a16="http://schemas.microsoft.com/office/drawing/2014/main" id="{8BE0B97C-EA3C-4881-AB00-13B77C019F9B}"/>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944100" y="57150"/>
          <a:ext cx="25241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2</xdr:col>
      <xdr:colOff>38100</xdr:colOff>
      <xdr:row>3</xdr:row>
      <xdr:rowOff>0</xdr:rowOff>
    </xdr:to>
    <xdr:pic>
      <xdr:nvPicPr>
        <xdr:cNvPr id="9244" name="Picture 28" descr="BMA Logo">
          <a:extLst>
            <a:ext uri="{FF2B5EF4-FFF2-40B4-BE49-F238E27FC236}">
              <a16:creationId xmlns:a16="http://schemas.microsoft.com/office/drawing/2014/main" id="{EA3D2B37-280A-4090-8DD9-BA736CA5C7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76200"/>
          <a:ext cx="11239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552450</xdr:colOff>
      <xdr:row>0</xdr:row>
      <xdr:rowOff>142875</xdr:rowOff>
    </xdr:from>
    <xdr:to>
      <xdr:col>2</xdr:col>
      <xdr:colOff>1704975</xdr:colOff>
      <xdr:row>2</xdr:row>
      <xdr:rowOff>142875</xdr:rowOff>
    </xdr:to>
    <xdr:sp macro="" textlink="">
      <xdr:nvSpPr>
        <xdr:cNvPr id="9245" name="AutoShape 29">
          <a:hlinkClick xmlns:r="http://schemas.openxmlformats.org/officeDocument/2006/relationships" r:id="rId2"/>
          <a:extLst>
            <a:ext uri="{FF2B5EF4-FFF2-40B4-BE49-F238E27FC236}">
              <a16:creationId xmlns:a16="http://schemas.microsoft.com/office/drawing/2014/main" id="{8655E16E-7A8B-43A0-AE09-E0C31DFC4C17}"/>
            </a:ext>
          </a:extLst>
        </xdr:cNvPr>
        <xdr:cNvSpPr>
          <a:spLocks noChangeArrowheads="1"/>
        </xdr:cNvSpPr>
      </xdr:nvSpPr>
      <xdr:spPr bwMode="auto">
        <a:xfrm>
          <a:off x="185737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ACCOMODATION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1790700</xdr:colOff>
      <xdr:row>0</xdr:row>
      <xdr:rowOff>142875</xdr:rowOff>
    </xdr:from>
    <xdr:to>
      <xdr:col>2</xdr:col>
      <xdr:colOff>2943225</xdr:colOff>
      <xdr:row>2</xdr:row>
      <xdr:rowOff>142875</xdr:rowOff>
    </xdr:to>
    <xdr:sp macro="" textlink="">
      <xdr:nvSpPr>
        <xdr:cNvPr id="9246" name="AutoShape 30">
          <a:hlinkClick xmlns:r="http://schemas.openxmlformats.org/officeDocument/2006/relationships" r:id="rId3"/>
          <a:extLst>
            <a:ext uri="{FF2B5EF4-FFF2-40B4-BE49-F238E27FC236}">
              <a16:creationId xmlns:a16="http://schemas.microsoft.com/office/drawing/2014/main" id="{6E0088F1-5D7B-4B07-AC6F-67FBEC5220F1}"/>
            </a:ext>
          </a:extLst>
        </xdr:cNvPr>
        <xdr:cNvSpPr>
          <a:spLocks noChangeArrowheads="1"/>
        </xdr:cNvSpPr>
      </xdr:nvSpPr>
      <xdr:spPr bwMode="auto">
        <a:xfrm>
          <a:off x="309562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BEDROOM </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3086100</xdr:colOff>
      <xdr:row>0</xdr:row>
      <xdr:rowOff>142875</xdr:rowOff>
    </xdr:from>
    <xdr:to>
      <xdr:col>2</xdr:col>
      <xdr:colOff>4248150</xdr:colOff>
      <xdr:row>2</xdr:row>
      <xdr:rowOff>142875</xdr:rowOff>
    </xdr:to>
    <xdr:sp macro="" textlink="">
      <xdr:nvSpPr>
        <xdr:cNvPr id="9247" name="AutoShape 31">
          <a:hlinkClick xmlns:r="http://schemas.openxmlformats.org/officeDocument/2006/relationships" r:id="rId4"/>
          <a:extLst>
            <a:ext uri="{FF2B5EF4-FFF2-40B4-BE49-F238E27FC236}">
              <a16:creationId xmlns:a16="http://schemas.microsoft.com/office/drawing/2014/main" id="{3DF3AB77-89FB-4064-8331-4B5433E3F441}"/>
            </a:ext>
          </a:extLst>
        </xdr:cNvPr>
        <xdr:cNvSpPr>
          <a:spLocks noChangeArrowheads="1"/>
        </xdr:cNvSpPr>
      </xdr:nvSpPr>
      <xdr:spPr bwMode="auto">
        <a:xfrm>
          <a:off x="4391025" y="142875"/>
          <a:ext cx="11620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KITCHEN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3</xdr:col>
      <xdr:colOff>76200</xdr:colOff>
      <xdr:row>0</xdr:row>
      <xdr:rowOff>142875</xdr:rowOff>
    </xdr:from>
    <xdr:to>
      <xdr:col>4</xdr:col>
      <xdr:colOff>28575</xdr:colOff>
      <xdr:row>2</xdr:row>
      <xdr:rowOff>142875</xdr:rowOff>
    </xdr:to>
    <xdr:sp macro="" textlink="">
      <xdr:nvSpPr>
        <xdr:cNvPr id="9248" name="AutoShape 32">
          <a:hlinkClick xmlns:r="http://schemas.openxmlformats.org/officeDocument/2006/relationships" r:id="rId5"/>
          <a:extLst>
            <a:ext uri="{FF2B5EF4-FFF2-40B4-BE49-F238E27FC236}">
              <a16:creationId xmlns:a16="http://schemas.microsoft.com/office/drawing/2014/main" id="{C9FF80ED-5E80-444C-B16A-1DE4C0C093A9}"/>
            </a:ext>
          </a:extLst>
        </xdr:cNvPr>
        <xdr:cNvSpPr>
          <a:spLocks noChangeArrowheads="1"/>
        </xdr:cNvSpPr>
      </xdr:nvSpPr>
      <xdr:spPr bwMode="auto">
        <a:xfrm>
          <a:off x="5648325" y="142875"/>
          <a:ext cx="124777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BATHROOM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4</xdr:col>
      <xdr:colOff>142875</xdr:colOff>
      <xdr:row>0</xdr:row>
      <xdr:rowOff>142875</xdr:rowOff>
    </xdr:from>
    <xdr:to>
      <xdr:col>5</xdr:col>
      <xdr:colOff>85725</xdr:colOff>
      <xdr:row>2</xdr:row>
      <xdr:rowOff>142875</xdr:rowOff>
    </xdr:to>
    <xdr:sp macro="" textlink="">
      <xdr:nvSpPr>
        <xdr:cNvPr id="9249" name="AutoShape 33">
          <a:hlinkClick xmlns:r="http://schemas.openxmlformats.org/officeDocument/2006/relationships" r:id="rId6"/>
          <a:extLst>
            <a:ext uri="{FF2B5EF4-FFF2-40B4-BE49-F238E27FC236}">
              <a16:creationId xmlns:a16="http://schemas.microsoft.com/office/drawing/2014/main" id="{3C60B206-70D6-4123-A60A-85A75A955DB0}"/>
            </a:ext>
          </a:extLst>
        </xdr:cNvPr>
        <xdr:cNvSpPr>
          <a:spLocks noChangeArrowheads="1"/>
        </xdr:cNvSpPr>
      </xdr:nvSpPr>
      <xdr:spPr bwMode="auto">
        <a:xfrm>
          <a:off x="7010400"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LIVING 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5</xdr:col>
      <xdr:colOff>219075</xdr:colOff>
      <xdr:row>0</xdr:row>
      <xdr:rowOff>142875</xdr:rowOff>
    </xdr:from>
    <xdr:to>
      <xdr:col>6</xdr:col>
      <xdr:colOff>447675</xdr:colOff>
      <xdr:row>2</xdr:row>
      <xdr:rowOff>142875</xdr:rowOff>
    </xdr:to>
    <xdr:sp macro="" textlink="">
      <xdr:nvSpPr>
        <xdr:cNvPr id="9250" name="AutoShape 34">
          <a:hlinkClick xmlns:r="http://schemas.openxmlformats.org/officeDocument/2006/relationships" r:id="rId7"/>
          <a:extLst>
            <a:ext uri="{FF2B5EF4-FFF2-40B4-BE49-F238E27FC236}">
              <a16:creationId xmlns:a16="http://schemas.microsoft.com/office/drawing/2014/main" id="{EFD4AF6B-99FE-4AA7-8A5B-366F590F0488}"/>
            </a:ext>
          </a:extLst>
        </xdr:cNvPr>
        <xdr:cNvSpPr>
          <a:spLocks noChangeArrowheads="1"/>
        </xdr:cNvSpPr>
      </xdr:nvSpPr>
      <xdr:spPr bwMode="auto">
        <a:xfrm>
          <a:off x="8296275" y="142875"/>
          <a:ext cx="10477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DINING AREA</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editAs="oneCell">
    <xdr:from>
      <xdr:col>7</xdr:col>
      <xdr:colOff>381000</xdr:colOff>
      <xdr:row>0</xdr:row>
      <xdr:rowOff>57150</xdr:rowOff>
    </xdr:from>
    <xdr:to>
      <xdr:col>11</xdr:col>
      <xdr:colOff>466725</xdr:colOff>
      <xdr:row>3</xdr:row>
      <xdr:rowOff>76200</xdr:rowOff>
    </xdr:to>
    <xdr:pic>
      <xdr:nvPicPr>
        <xdr:cNvPr id="9251" name="Picture 35" descr="Save our hospital">
          <a:extLst>
            <a:ext uri="{FF2B5EF4-FFF2-40B4-BE49-F238E27FC236}">
              <a16:creationId xmlns:a16="http://schemas.microsoft.com/office/drawing/2014/main" id="{E6DFFF4F-260C-473E-BE09-0CBEB38FCA5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944100" y="57150"/>
          <a:ext cx="25241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2</xdr:col>
      <xdr:colOff>38100</xdr:colOff>
      <xdr:row>3</xdr:row>
      <xdr:rowOff>0</xdr:rowOff>
    </xdr:to>
    <xdr:pic>
      <xdr:nvPicPr>
        <xdr:cNvPr id="8220" name="Picture 28" descr="BMA Logo">
          <a:extLst>
            <a:ext uri="{FF2B5EF4-FFF2-40B4-BE49-F238E27FC236}">
              <a16:creationId xmlns:a16="http://schemas.microsoft.com/office/drawing/2014/main" id="{33590D28-BFAC-495D-BC2F-8E278C3720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76200"/>
          <a:ext cx="11239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552450</xdr:colOff>
      <xdr:row>0</xdr:row>
      <xdr:rowOff>142875</xdr:rowOff>
    </xdr:from>
    <xdr:to>
      <xdr:col>2</xdr:col>
      <xdr:colOff>1704975</xdr:colOff>
      <xdr:row>2</xdr:row>
      <xdr:rowOff>142875</xdr:rowOff>
    </xdr:to>
    <xdr:sp macro="" textlink="">
      <xdr:nvSpPr>
        <xdr:cNvPr id="8221" name="AutoShape 29">
          <a:hlinkClick xmlns:r="http://schemas.openxmlformats.org/officeDocument/2006/relationships" r:id="rId2"/>
          <a:extLst>
            <a:ext uri="{FF2B5EF4-FFF2-40B4-BE49-F238E27FC236}">
              <a16:creationId xmlns:a16="http://schemas.microsoft.com/office/drawing/2014/main" id="{8B9CB019-2718-4D90-9130-3558411ED84F}"/>
            </a:ext>
          </a:extLst>
        </xdr:cNvPr>
        <xdr:cNvSpPr>
          <a:spLocks noChangeArrowheads="1"/>
        </xdr:cNvSpPr>
      </xdr:nvSpPr>
      <xdr:spPr bwMode="auto">
        <a:xfrm>
          <a:off x="185737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ACCOMODATION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1790700</xdr:colOff>
      <xdr:row>0</xdr:row>
      <xdr:rowOff>142875</xdr:rowOff>
    </xdr:from>
    <xdr:to>
      <xdr:col>2</xdr:col>
      <xdr:colOff>2943225</xdr:colOff>
      <xdr:row>2</xdr:row>
      <xdr:rowOff>142875</xdr:rowOff>
    </xdr:to>
    <xdr:sp macro="" textlink="">
      <xdr:nvSpPr>
        <xdr:cNvPr id="8222" name="AutoShape 30">
          <a:hlinkClick xmlns:r="http://schemas.openxmlformats.org/officeDocument/2006/relationships" r:id="rId3"/>
          <a:extLst>
            <a:ext uri="{FF2B5EF4-FFF2-40B4-BE49-F238E27FC236}">
              <a16:creationId xmlns:a16="http://schemas.microsoft.com/office/drawing/2014/main" id="{D9AD7C46-E48F-4CE3-A151-D0EC792B7DEA}"/>
            </a:ext>
          </a:extLst>
        </xdr:cNvPr>
        <xdr:cNvSpPr>
          <a:spLocks noChangeArrowheads="1"/>
        </xdr:cNvSpPr>
      </xdr:nvSpPr>
      <xdr:spPr bwMode="auto">
        <a:xfrm>
          <a:off x="309562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BEDROOM </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3086100</xdr:colOff>
      <xdr:row>0</xdr:row>
      <xdr:rowOff>142875</xdr:rowOff>
    </xdr:from>
    <xdr:to>
      <xdr:col>2</xdr:col>
      <xdr:colOff>4248150</xdr:colOff>
      <xdr:row>2</xdr:row>
      <xdr:rowOff>142875</xdr:rowOff>
    </xdr:to>
    <xdr:sp macro="" textlink="">
      <xdr:nvSpPr>
        <xdr:cNvPr id="8223" name="AutoShape 31">
          <a:hlinkClick xmlns:r="http://schemas.openxmlformats.org/officeDocument/2006/relationships" r:id="rId4"/>
          <a:extLst>
            <a:ext uri="{FF2B5EF4-FFF2-40B4-BE49-F238E27FC236}">
              <a16:creationId xmlns:a16="http://schemas.microsoft.com/office/drawing/2014/main" id="{51A39351-5259-4E8A-9021-426D7E65EF65}"/>
            </a:ext>
          </a:extLst>
        </xdr:cNvPr>
        <xdr:cNvSpPr>
          <a:spLocks noChangeArrowheads="1"/>
        </xdr:cNvSpPr>
      </xdr:nvSpPr>
      <xdr:spPr bwMode="auto">
        <a:xfrm>
          <a:off x="4391025" y="142875"/>
          <a:ext cx="11620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KITCHEN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3</xdr:col>
      <xdr:colOff>76200</xdr:colOff>
      <xdr:row>0</xdr:row>
      <xdr:rowOff>142875</xdr:rowOff>
    </xdr:from>
    <xdr:to>
      <xdr:col>4</xdr:col>
      <xdr:colOff>28575</xdr:colOff>
      <xdr:row>2</xdr:row>
      <xdr:rowOff>142875</xdr:rowOff>
    </xdr:to>
    <xdr:sp macro="" textlink="">
      <xdr:nvSpPr>
        <xdr:cNvPr id="8224" name="AutoShape 32">
          <a:hlinkClick xmlns:r="http://schemas.openxmlformats.org/officeDocument/2006/relationships" r:id="rId5"/>
          <a:extLst>
            <a:ext uri="{FF2B5EF4-FFF2-40B4-BE49-F238E27FC236}">
              <a16:creationId xmlns:a16="http://schemas.microsoft.com/office/drawing/2014/main" id="{28D2BC96-F5A7-40FC-81E7-11FCE0E1C878}"/>
            </a:ext>
          </a:extLst>
        </xdr:cNvPr>
        <xdr:cNvSpPr>
          <a:spLocks noChangeArrowheads="1"/>
        </xdr:cNvSpPr>
      </xdr:nvSpPr>
      <xdr:spPr bwMode="auto">
        <a:xfrm>
          <a:off x="5648325" y="142875"/>
          <a:ext cx="124777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BATHROOM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4</xdr:col>
      <xdr:colOff>142875</xdr:colOff>
      <xdr:row>0</xdr:row>
      <xdr:rowOff>142875</xdr:rowOff>
    </xdr:from>
    <xdr:to>
      <xdr:col>5</xdr:col>
      <xdr:colOff>85725</xdr:colOff>
      <xdr:row>2</xdr:row>
      <xdr:rowOff>142875</xdr:rowOff>
    </xdr:to>
    <xdr:sp macro="" textlink="">
      <xdr:nvSpPr>
        <xdr:cNvPr id="8225" name="AutoShape 33">
          <a:hlinkClick xmlns:r="http://schemas.openxmlformats.org/officeDocument/2006/relationships" r:id="rId6"/>
          <a:extLst>
            <a:ext uri="{FF2B5EF4-FFF2-40B4-BE49-F238E27FC236}">
              <a16:creationId xmlns:a16="http://schemas.microsoft.com/office/drawing/2014/main" id="{765610FD-1E05-4966-A0E5-99E9AFC149C6}"/>
            </a:ext>
          </a:extLst>
        </xdr:cNvPr>
        <xdr:cNvSpPr>
          <a:spLocks noChangeArrowheads="1"/>
        </xdr:cNvSpPr>
      </xdr:nvSpPr>
      <xdr:spPr bwMode="auto">
        <a:xfrm>
          <a:off x="7010400"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LIVING 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5</xdr:col>
      <xdr:colOff>219075</xdr:colOff>
      <xdr:row>0</xdr:row>
      <xdr:rowOff>142875</xdr:rowOff>
    </xdr:from>
    <xdr:to>
      <xdr:col>6</xdr:col>
      <xdr:colOff>447675</xdr:colOff>
      <xdr:row>2</xdr:row>
      <xdr:rowOff>142875</xdr:rowOff>
    </xdr:to>
    <xdr:sp macro="" textlink="">
      <xdr:nvSpPr>
        <xdr:cNvPr id="8226" name="AutoShape 34">
          <a:hlinkClick xmlns:r="http://schemas.openxmlformats.org/officeDocument/2006/relationships" r:id="rId7"/>
          <a:extLst>
            <a:ext uri="{FF2B5EF4-FFF2-40B4-BE49-F238E27FC236}">
              <a16:creationId xmlns:a16="http://schemas.microsoft.com/office/drawing/2014/main" id="{F5DABD93-465D-4B93-A93A-23BDA9694037}"/>
            </a:ext>
          </a:extLst>
        </xdr:cNvPr>
        <xdr:cNvSpPr>
          <a:spLocks noChangeArrowheads="1"/>
        </xdr:cNvSpPr>
      </xdr:nvSpPr>
      <xdr:spPr bwMode="auto">
        <a:xfrm>
          <a:off x="8296275" y="142875"/>
          <a:ext cx="10477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DINING AREA</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editAs="oneCell">
    <xdr:from>
      <xdr:col>7</xdr:col>
      <xdr:colOff>381000</xdr:colOff>
      <xdr:row>0</xdr:row>
      <xdr:rowOff>57150</xdr:rowOff>
    </xdr:from>
    <xdr:to>
      <xdr:col>11</xdr:col>
      <xdr:colOff>466725</xdr:colOff>
      <xdr:row>3</xdr:row>
      <xdr:rowOff>76200</xdr:rowOff>
    </xdr:to>
    <xdr:pic>
      <xdr:nvPicPr>
        <xdr:cNvPr id="8227" name="Picture 35" descr="Save our hospital">
          <a:extLst>
            <a:ext uri="{FF2B5EF4-FFF2-40B4-BE49-F238E27FC236}">
              <a16:creationId xmlns:a16="http://schemas.microsoft.com/office/drawing/2014/main" id="{B9625222-F353-45C2-99B8-23E861FFD24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944100" y="57150"/>
          <a:ext cx="25241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2</xdr:col>
      <xdr:colOff>38100</xdr:colOff>
      <xdr:row>3</xdr:row>
      <xdr:rowOff>0</xdr:rowOff>
    </xdr:to>
    <xdr:pic>
      <xdr:nvPicPr>
        <xdr:cNvPr id="5292" name="Picture 172" descr="BMA Logo">
          <a:extLst>
            <a:ext uri="{FF2B5EF4-FFF2-40B4-BE49-F238E27FC236}">
              <a16:creationId xmlns:a16="http://schemas.microsoft.com/office/drawing/2014/main" id="{F1C2D418-F04D-421B-9D80-F680E4BB5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76200"/>
          <a:ext cx="11239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552450</xdr:colOff>
      <xdr:row>0</xdr:row>
      <xdr:rowOff>142875</xdr:rowOff>
    </xdr:from>
    <xdr:to>
      <xdr:col>2</xdr:col>
      <xdr:colOff>1704975</xdr:colOff>
      <xdr:row>2</xdr:row>
      <xdr:rowOff>142875</xdr:rowOff>
    </xdr:to>
    <xdr:sp macro="" textlink="">
      <xdr:nvSpPr>
        <xdr:cNvPr id="5293" name="AutoShape 173">
          <a:hlinkClick xmlns:r="http://schemas.openxmlformats.org/officeDocument/2006/relationships" r:id="rId2"/>
          <a:extLst>
            <a:ext uri="{FF2B5EF4-FFF2-40B4-BE49-F238E27FC236}">
              <a16:creationId xmlns:a16="http://schemas.microsoft.com/office/drawing/2014/main" id="{9874FA17-81E1-4F08-A99A-3C7FAD7BA159}"/>
            </a:ext>
          </a:extLst>
        </xdr:cNvPr>
        <xdr:cNvSpPr>
          <a:spLocks noChangeArrowheads="1"/>
        </xdr:cNvSpPr>
      </xdr:nvSpPr>
      <xdr:spPr bwMode="auto">
        <a:xfrm>
          <a:off x="185737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ACCOMODATION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1790700</xdr:colOff>
      <xdr:row>0</xdr:row>
      <xdr:rowOff>142875</xdr:rowOff>
    </xdr:from>
    <xdr:to>
      <xdr:col>2</xdr:col>
      <xdr:colOff>2943225</xdr:colOff>
      <xdr:row>2</xdr:row>
      <xdr:rowOff>142875</xdr:rowOff>
    </xdr:to>
    <xdr:sp macro="" textlink="">
      <xdr:nvSpPr>
        <xdr:cNvPr id="5294" name="AutoShape 174">
          <a:hlinkClick xmlns:r="http://schemas.openxmlformats.org/officeDocument/2006/relationships" r:id="rId3"/>
          <a:extLst>
            <a:ext uri="{FF2B5EF4-FFF2-40B4-BE49-F238E27FC236}">
              <a16:creationId xmlns:a16="http://schemas.microsoft.com/office/drawing/2014/main" id="{090F0672-15B4-4316-A596-CEA804A83F46}"/>
            </a:ext>
          </a:extLst>
        </xdr:cNvPr>
        <xdr:cNvSpPr>
          <a:spLocks noChangeArrowheads="1"/>
        </xdr:cNvSpPr>
      </xdr:nvSpPr>
      <xdr:spPr bwMode="auto">
        <a:xfrm>
          <a:off x="309562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BEDROOM </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3086100</xdr:colOff>
      <xdr:row>0</xdr:row>
      <xdr:rowOff>142875</xdr:rowOff>
    </xdr:from>
    <xdr:to>
      <xdr:col>2</xdr:col>
      <xdr:colOff>4248150</xdr:colOff>
      <xdr:row>2</xdr:row>
      <xdr:rowOff>142875</xdr:rowOff>
    </xdr:to>
    <xdr:sp macro="" textlink="">
      <xdr:nvSpPr>
        <xdr:cNvPr id="5295" name="AutoShape 175">
          <a:hlinkClick xmlns:r="http://schemas.openxmlformats.org/officeDocument/2006/relationships" r:id="rId4"/>
          <a:extLst>
            <a:ext uri="{FF2B5EF4-FFF2-40B4-BE49-F238E27FC236}">
              <a16:creationId xmlns:a16="http://schemas.microsoft.com/office/drawing/2014/main" id="{77ED4B24-71CE-4FD9-8AD6-809007207935}"/>
            </a:ext>
          </a:extLst>
        </xdr:cNvPr>
        <xdr:cNvSpPr>
          <a:spLocks noChangeArrowheads="1"/>
        </xdr:cNvSpPr>
      </xdr:nvSpPr>
      <xdr:spPr bwMode="auto">
        <a:xfrm>
          <a:off x="4391025" y="142875"/>
          <a:ext cx="11620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KITCHEN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3</xdr:col>
      <xdr:colOff>76200</xdr:colOff>
      <xdr:row>0</xdr:row>
      <xdr:rowOff>142875</xdr:rowOff>
    </xdr:from>
    <xdr:to>
      <xdr:col>4</xdr:col>
      <xdr:colOff>28575</xdr:colOff>
      <xdr:row>2</xdr:row>
      <xdr:rowOff>142875</xdr:rowOff>
    </xdr:to>
    <xdr:sp macro="" textlink="">
      <xdr:nvSpPr>
        <xdr:cNvPr id="5296" name="AutoShape 176">
          <a:hlinkClick xmlns:r="http://schemas.openxmlformats.org/officeDocument/2006/relationships" r:id="rId5"/>
          <a:extLst>
            <a:ext uri="{FF2B5EF4-FFF2-40B4-BE49-F238E27FC236}">
              <a16:creationId xmlns:a16="http://schemas.microsoft.com/office/drawing/2014/main" id="{BD452FF5-468F-4233-A37F-9E3B1FE77719}"/>
            </a:ext>
          </a:extLst>
        </xdr:cNvPr>
        <xdr:cNvSpPr>
          <a:spLocks noChangeArrowheads="1"/>
        </xdr:cNvSpPr>
      </xdr:nvSpPr>
      <xdr:spPr bwMode="auto">
        <a:xfrm>
          <a:off x="5648325" y="142875"/>
          <a:ext cx="124777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BATHROOM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4</xdr:col>
      <xdr:colOff>142875</xdr:colOff>
      <xdr:row>0</xdr:row>
      <xdr:rowOff>142875</xdr:rowOff>
    </xdr:from>
    <xdr:to>
      <xdr:col>5</xdr:col>
      <xdr:colOff>85725</xdr:colOff>
      <xdr:row>2</xdr:row>
      <xdr:rowOff>142875</xdr:rowOff>
    </xdr:to>
    <xdr:sp macro="" textlink="">
      <xdr:nvSpPr>
        <xdr:cNvPr id="5297" name="AutoShape 177">
          <a:hlinkClick xmlns:r="http://schemas.openxmlformats.org/officeDocument/2006/relationships" r:id="rId6"/>
          <a:extLst>
            <a:ext uri="{FF2B5EF4-FFF2-40B4-BE49-F238E27FC236}">
              <a16:creationId xmlns:a16="http://schemas.microsoft.com/office/drawing/2014/main" id="{E6AFCB3C-FD55-412C-BECC-3163AF6ECA03}"/>
            </a:ext>
          </a:extLst>
        </xdr:cNvPr>
        <xdr:cNvSpPr>
          <a:spLocks noChangeArrowheads="1"/>
        </xdr:cNvSpPr>
      </xdr:nvSpPr>
      <xdr:spPr bwMode="auto">
        <a:xfrm>
          <a:off x="7010400"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LIVING 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5</xdr:col>
      <xdr:colOff>219075</xdr:colOff>
      <xdr:row>0</xdr:row>
      <xdr:rowOff>142875</xdr:rowOff>
    </xdr:from>
    <xdr:to>
      <xdr:col>6</xdr:col>
      <xdr:colOff>447675</xdr:colOff>
      <xdr:row>2</xdr:row>
      <xdr:rowOff>142875</xdr:rowOff>
    </xdr:to>
    <xdr:sp macro="" textlink="">
      <xdr:nvSpPr>
        <xdr:cNvPr id="5298" name="AutoShape 178">
          <a:hlinkClick xmlns:r="http://schemas.openxmlformats.org/officeDocument/2006/relationships" r:id="rId7"/>
          <a:extLst>
            <a:ext uri="{FF2B5EF4-FFF2-40B4-BE49-F238E27FC236}">
              <a16:creationId xmlns:a16="http://schemas.microsoft.com/office/drawing/2014/main" id="{9DF153A7-2F68-4ABA-84B4-6A86A871B400}"/>
            </a:ext>
          </a:extLst>
        </xdr:cNvPr>
        <xdr:cNvSpPr>
          <a:spLocks noChangeArrowheads="1"/>
        </xdr:cNvSpPr>
      </xdr:nvSpPr>
      <xdr:spPr bwMode="auto">
        <a:xfrm>
          <a:off x="8296275" y="142875"/>
          <a:ext cx="10477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DINING AREA</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editAs="oneCell">
    <xdr:from>
      <xdr:col>7</xdr:col>
      <xdr:colOff>381000</xdr:colOff>
      <xdr:row>0</xdr:row>
      <xdr:rowOff>57150</xdr:rowOff>
    </xdr:from>
    <xdr:to>
      <xdr:col>11</xdr:col>
      <xdr:colOff>466725</xdr:colOff>
      <xdr:row>3</xdr:row>
      <xdr:rowOff>76200</xdr:rowOff>
    </xdr:to>
    <xdr:pic>
      <xdr:nvPicPr>
        <xdr:cNvPr id="5299" name="Picture 179" descr="Save our hospital">
          <a:extLst>
            <a:ext uri="{FF2B5EF4-FFF2-40B4-BE49-F238E27FC236}">
              <a16:creationId xmlns:a16="http://schemas.microsoft.com/office/drawing/2014/main" id="{059A6553-C8D5-4F2C-A021-0A2AADC9135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944100" y="57150"/>
          <a:ext cx="25241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2</xdr:col>
      <xdr:colOff>38100</xdr:colOff>
      <xdr:row>3</xdr:row>
      <xdr:rowOff>0</xdr:rowOff>
    </xdr:to>
    <xdr:pic>
      <xdr:nvPicPr>
        <xdr:cNvPr id="6248" name="Picture 104" descr="BMA Logo">
          <a:extLst>
            <a:ext uri="{FF2B5EF4-FFF2-40B4-BE49-F238E27FC236}">
              <a16:creationId xmlns:a16="http://schemas.microsoft.com/office/drawing/2014/main" id="{19C248B2-D9DE-429F-9151-7868E96252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76200"/>
          <a:ext cx="11239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552450</xdr:colOff>
      <xdr:row>0</xdr:row>
      <xdr:rowOff>142875</xdr:rowOff>
    </xdr:from>
    <xdr:to>
      <xdr:col>2</xdr:col>
      <xdr:colOff>1704975</xdr:colOff>
      <xdr:row>2</xdr:row>
      <xdr:rowOff>142875</xdr:rowOff>
    </xdr:to>
    <xdr:sp macro="" textlink="">
      <xdr:nvSpPr>
        <xdr:cNvPr id="6249" name="AutoShape 105">
          <a:hlinkClick xmlns:r="http://schemas.openxmlformats.org/officeDocument/2006/relationships" r:id="rId2"/>
          <a:extLst>
            <a:ext uri="{FF2B5EF4-FFF2-40B4-BE49-F238E27FC236}">
              <a16:creationId xmlns:a16="http://schemas.microsoft.com/office/drawing/2014/main" id="{BF0266D3-5734-4FD2-AB9B-12AB9609FF63}"/>
            </a:ext>
          </a:extLst>
        </xdr:cNvPr>
        <xdr:cNvSpPr>
          <a:spLocks noChangeArrowheads="1"/>
        </xdr:cNvSpPr>
      </xdr:nvSpPr>
      <xdr:spPr bwMode="auto">
        <a:xfrm>
          <a:off x="185737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ACCOMODATION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1790700</xdr:colOff>
      <xdr:row>0</xdr:row>
      <xdr:rowOff>142875</xdr:rowOff>
    </xdr:from>
    <xdr:to>
      <xdr:col>2</xdr:col>
      <xdr:colOff>2943225</xdr:colOff>
      <xdr:row>2</xdr:row>
      <xdr:rowOff>142875</xdr:rowOff>
    </xdr:to>
    <xdr:sp macro="" textlink="">
      <xdr:nvSpPr>
        <xdr:cNvPr id="6250" name="AutoShape 106">
          <a:hlinkClick xmlns:r="http://schemas.openxmlformats.org/officeDocument/2006/relationships" r:id="rId3"/>
          <a:extLst>
            <a:ext uri="{FF2B5EF4-FFF2-40B4-BE49-F238E27FC236}">
              <a16:creationId xmlns:a16="http://schemas.microsoft.com/office/drawing/2014/main" id="{A5B86DCC-3BF0-42DE-AC11-6E59351C5D22}"/>
            </a:ext>
          </a:extLst>
        </xdr:cNvPr>
        <xdr:cNvSpPr>
          <a:spLocks noChangeArrowheads="1"/>
        </xdr:cNvSpPr>
      </xdr:nvSpPr>
      <xdr:spPr bwMode="auto">
        <a:xfrm>
          <a:off x="3095625"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BEDROOM </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2</xdr:col>
      <xdr:colOff>3086100</xdr:colOff>
      <xdr:row>0</xdr:row>
      <xdr:rowOff>142875</xdr:rowOff>
    </xdr:from>
    <xdr:to>
      <xdr:col>2</xdr:col>
      <xdr:colOff>4248150</xdr:colOff>
      <xdr:row>2</xdr:row>
      <xdr:rowOff>142875</xdr:rowOff>
    </xdr:to>
    <xdr:sp macro="" textlink="">
      <xdr:nvSpPr>
        <xdr:cNvPr id="6251" name="AutoShape 107">
          <a:hlinkClick xmlns:r="http://schemas.openxmlformats.org/officeDocument/2006/relationships" r:id="rId4"/>
          <a:extLst>
            <a:ext uri="{FF2B5EF4-FFF2-40B4-BE49-F238E27FC236}">
              <a16:creationId xmlns:a16="http://schemas.microsoft.com/office/drawing/2014/main" id="{DF4AC284-79AE-4BCF-A6B7-5D85B084920F}"/>
            </a:ext>
          </a:extLst>
        </xdr:cNvPr>
        <xdr:cNvSpPr>
          <a:spLocks noChangeArrowheads="1"/>
        </xdr:cNvSpPr>
      </xdr:nvSpPr>
      <xdr:spPr bwMode="auto">
        <a:xfrm>
          <a:off x="4391025" y="142875"/>
          <a:ext cx="11620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KITCHEN</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3</xdr:col>
      <xdr:colOff>76200</xdr:colOff>
      <xdr:row>0</xdr:row>
      <xdr:rowOff>142875</xdr:rowOff>
    </xdr:from>
    <xdr:to>
      <xdr:col>4</xdr:col>
      <xdr:colOff>28575</xdr:colOff>
      <xdr:row>2</xdr:row>
      <xdr:rowOff>142875</xdr:rowOff>
    </xdr:to>
    <xdr:sp macro="" textlink="">
      <xdr:nvSpPr>
        <xdr:cNvPr id="6252" name="AutoShape 108">
          <a:hlinkClick xmlns:r="http://schemas.openxmlformats.org/officeDocument/2006/relationships" r:id="rId5"/>
          <a:extLst>
            <a:ext uri="{FF2B5EF4-FFF2-40B4-BE49-F238E27FC236}">
              <a16:creationId xmlns:a16="http://schemas.microsoft.com/office/drawing/2014/main" id="{1D311052-2BA4-4389-9F10-E6F6118DF725}"/>
            </a:ext>
          </a:extLst>
        </xdr:cNvPr>
        <xdr:cNvSpPr>
          <a:spLocks noChangeArrowheads="1"/>
        </xdr:cNvSpPr>
      </xdr:nvSpPr>
      <xdr:spPr bwMode="auto">
        <a:xfrm>
          <a:off x="5648325" y="142875"/>
          <a:ext cx="124777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BATHROOM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4</xdr:col>
      <xdr:colOff>142875</xdr:colOff>
      <xdr:row>0</xdr:row>
      <xdr:rowOff>142875</xdr:rowOff>
    </xdr:from>
    <xdr:to>
      <xdr:col>5</xdr:col>
      <xdr:colOff>85725</xdr:colOff>
      <xdr:row>2</xdr:row>
      <xdr:rowOff>142875</xdr:rowOff>
    </xdr:to>
    <xdr:sp macro="" textlink="">
      <xdr:nvSpPr>
        <xdr:cNvPr id="6253" name="AutoShape 109">
          <a:hlinkClick xmlns:r="http://schemas.openxmlformats.org/officeDocument/2006/relationships" r:id="rId6"/>
          <a:extLst>
            <a:ext uri="{FF2B5EF4-FFF2-40B4-BE49-F238E27FC236}">
              <a16:creationId xmlns:a16="http://schemas.microsoft.com/office/drawing/2014/main" id="{33130DA2-35E7-45F3-8905-7328533F7359}"/>
            </a:ext>
          </a:extLst>
        </xdr:cNvPr>
        <xdr:cNvSpPr>
          <a:spLocks noChangeArrowheads="1"/>
        </xdr:cNvSpPr>
      </xdr:nvSpPr>
      <xdr:spPr bwMode="auto">
        <a:xfrm>
          <a:off x="7010400" y="142875"/>
          <a:ext cx="1152525"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LIVING ROOM</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xdr:from>
      <xdr:col>5</xdr:col>
      <xdr:colOff>219075</xdr:colOff>
      <xdr:row>0</xdr:row>
      <xdr:rowOff>142875</xdr:rowOff>
    </xdr:from>
    <xdr:to>
      <xdr:col>6</xdr:col>
      <xdr:colOff>447675</xdr:colOff>
      <xdr:row>2</xdr:row>
      <xdr:rowOff>142875</xdr:rowOff>
    </xdr:to>
    <xdr:sp macro="" textlink="">
      <xdr:nvSpPr>
        <xdr:cNvPr id="6254" name="AutoShape 110">
          <a:hlinkClick xmlns:r="http://schemas.openxmlformats.org/officeDocument/2006/relationships" r:id="rId7"/>
          <a:extLst>
            <a:ext uri="{FF2B5EF4-FFF2-40B4-BE49-F238E27FC236}">
              <a16:creationId xmlns:a16="http://schemas.microsoft.com/office/drawing/2014/main" id="{04A07EE2-6E68-4F10-B1B0-E260AB3BA335}"/>
            </a:ext>
          </a:extLst>
        </xdr:cNvPr>
        <xdr:cNvSpPr>
          <a:spLocks noChangeArrowheads="1"/>
        </xdr:cNvSpPr>
      </xdr:nvSpPr>
      <xdr:spPr bwMode="auto">
        <a:xfrm>
          <a:off x="8296275" y="142875"/>
          <a:ext cx="1047750" cy="476250"/>
        </a:xfrm>
        <a:prstGeom prst="roundRect">
          <a:avLst>
            <a:gd name="adj" fmla="val 16667"/>
          </a:avLst>
        </a:prstGeom>
        <a:solidFill>
          <a:srgbClr xmlns:mc="http://schemas.openxmlformats.org/markup-compatibility/2006" xmlns:a14="http://schemas.microsoft.com/office/drawing/2010/main" val="0067A6" mc:Ignorable="a14" a14:legacySpreadsheetColorIndex="3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22860" rIns="27432" bIns="0" anchor="t" upright="1"/>
        <a:lstStyle/>
        <a:p>
          <a:pPr algn="ctr" rtl="0">
            <a:defRPr sz="1000"/>
          </a:pPr>
          <a:r>
            <a:rPr lang="en-GB" sz="1100" b="1" i="0" u="none" strike="noStrike" baseline="0">
              <a:solidFill>
                <a:srgbClr val="FFFFFF"/>
              </a:solidFill>
              <a:latin typeface="Calibri"/>
              <a:cs typeface="Calibri"/>
            </a:rPr>
            <a:t>DINING AREA</a:t>
          </a:r>
        </a:p>
        <a:p>
          <a:pPr algn="ctr" rtl="0">
            <a:defRPr sz="1000"/>
          </a:pPr>
          <a:r>
            <a:rPr lang="en-GB" sz="1100" b="1" i="0" u="none" strike="noStrike" baseline="0">
              <a:solidFill>
                <a:srgbClr val="FFFFFF"/>
              </a:solidFill>
              <a:latin typeface="Calibri"/>
              <a:cs typeface="Calibri"/>
            </a:rPr>
            <a:t>Inspection</a:t>
          </a:r>
        </a:p>
      </xdr:txBody>
    </xdr:sp>
    <xdr:clientData/>
  </xdr:twoCellAnchor>
  <xdr:twoCellAnchor editAs="oneCell">
    <xdr:from>
      <xdr:col>7</xdr:col>
      <xdr:colOff>381000</xdr:colOff>
      <xdr:row>0</xdr:row>
      <xdr:rowOff>57150</xdr:rowOff>
    </xdr:from>
    <xdr:to>
      <xdr:col>11</xdr:col>
      <xdr:colOff>466725</xdr:colOff>
      <xdr:row>3</xdr:row>
      <xdr:rowOff>76200</xdr:rowOff>
    </xdr:to>
    <xdr:pic>
      <xdr:nvPicPr>
        <xdr:cNvPr id="6255" name="Picture 111" descr="Save our hospital">
          <a:extLst>
            <a:ext uri="{FF2B5EF4-FFF2-40B4-BE49-F238E27FC236}">
              <a16:creationId xmlns:a16="http://schemas.microsoft.com/office/drawing/2014/main" id="{D94A64A4-B9AE-4099-82CA-023ADBF39BE4}"/>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9944100" y="57150"/>
          <a:ext cx="25241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ma.org.uk/ap.nsf/AttachmentsByTitle/PDFaccominspecfaqs/$FILE/accominspecfaqs.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bma.org.uk/ap.nsf/AttachmentsByTitle/PDFaccominspecfaqs/$FILE/accominspecfaqs.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bma.org.uk/ap.nsf/AttachmentsByTitle/PDFaccominspecfaqs/$FILE/accominspecfaqs.pdf"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bma.org.uk/ap.nsf/AttachmentsByTitle/PDFaccominspecfaqs/$FILE/accominspecfaqs.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bma.org.uk/ap.nsf/AttachmentsByTitle/PDFaccominspecfaqs/$FILE/accominspecfaqs.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bma.org.uk/ap.nsf/AttachmentsByTitle/PDFaccominspecfaqs/$FILE/accominspecfaqs.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M63"/>
  <sheetViews>
    <sheetView showGridLines="0" tabSelected="1" zoomScale="75" zoomScaleNormal="100" workbookViewId="0">
      <pane ySplit="4" topLeftCell="A5" activePane="bottomLeft" state="frozen"/>
      <selection pane="bottomLeft" activeCell="B11" sqref="B11:D11"/>
    </sheetView>
  </sheetViews>
  <sheetFormatPr defaultColWidth="74.42578125" defaultRowHeight="15" x14ac:dyDescent="0.25"/>
  <cols>
    <col min="1" max="1" width="2.5703125" customWidth="1"/>
    <col min="2" max="2" width="50" style="5" customWidth="1"/>
    <col min="3" max="4" width="18.7109375" style="2" customWidth="1"/>
    <col min="5" max="5" width="3.85546875" style="1" customWidth="1"/>
    <col min="6" max="6" width="47.42578125" style="1" customWidth="1"/>
    <col min="7" max="7" width="9" style="1" customWidth="1"/>
    <col min="8" max="8" width="3.140625" customWidth="1"/>
    <col min="9" max="9" width="24.42578125" style="1" customWidth="1"/>
    <col min="10" max="10" width="9" style="1" customWidth="1"/>
    <col min="11" max="11" width="18.42578125" style="1" customWidth="1"/>
    <col min="12" max="13" width="10.85546875" style="1" customWidth="1"/>
    <col min="14" max="16384" width="74.42578125" style="1"/>
  </cols>
  <sheetData>
    <row r="1" spans="1:13" s="11" customFormat="1" ht="18.75" x14ac:dyDescent="0.3">
      <c r="C1" s="21"/>
      <c r="D1" s="22"/>
      <c r="L1"/>
      <c r="M1"/>
    </row>
    <row r="2" spans="1:13" s="11" customFormat="1" ht="18.75" x14ac:dyDescent="0.3">
      <c r="C2" s="21"/>
      <c r="D2" s="22"/>
      <c r="L2"/>
      <c r="M2"/>
    </row>
    <row r="3" spans="1:13" s="11" customFormat="1" ht="18.75" x14ac:dyDescent="0.3">
      <c r="C3" s="21"/>
      <c r="D3" s="22"/>
      <c r="L3"/>
      <c r="M3"/>
    </row>
    <row r="4" spans="1:13" s="11" customFormat="1" ht="18.75" x14ac:dyDescent="0.3">
      <c r="C4" s="21"/>
      <c r="D4" s="22"/>
      <c r="L4"/>
      <c r="M4"/>
    </row>
    <row r="6" spans="1:13" customFormat="1" ht="23.25" x14ac:dyDescent="0.25">
      <c r="B6" s="5"/>
      <c r="C6" s="83" t="s">
        <v>82</v>
      </c>
      <c r="D6" s="83"/>
      <c r="E6" s="83"/>
      <c r="F6" s="83"/>
    </row>
    <row r="7" spans="1:13" customFormat="1" ht="23.25" x14ac:dyDescent="0.25">
      <c r="A7" s="32"/>
      <c r="C7" s="83" t="s">
        <v>83</v>
      </c>
      <c r="D7" s="83"/>
      <c r="E7" s="83"/>
      <c r="F7" s="83"/>
      <c r="I7" s="36" t="s">
        <v>1</v>
      </c>
    </row>
    <row r="8" spans="1:13" s="52" customFormat="1" ht="20.25" customHeight="1" x14ac:dyDescent="0.25">
      <c r="A8" s="47"/>
      <c r="B8" s="33"/>
      <c r="C8" s="48"/>
      <c r="D8" s="46"/>
      <c r="E8" s="46"/>
      <c r="F8" s="46"/>
      <c r="G8" s="46"/>
      <c r="H8" s="49"/>
      <c r="I8" s="62"/>
      <c r="J8" s="50"/>
      <c r="K8" s="51"/>
      <c r="L8" s="51"/>
      <c r="M8" s="51"/>
    </row>
    <row r="9" spans="1:13" s="3" customFormat="1" ht="15.75" customHeight="1" x14ac:dyDescent="0.25">
      <c r="A9"/>
      <c r="B9" s="31"/>
      <c r="C9" s="31"/>
      <c r="D9" s="31"/>
      <c r="E9" s="31"/>
      <c r="F9" s="31"/>
      <c r="G9" s="31"/>
      <c r="H9"/>
      <c r="I9" s="31"/>
      <c r="J9" s="31"/>
      <c r="K9"/>
      <c r="L9"/>
      <c r="M9"/>
    </row>
    <row r="10" spans="1:13" s="3" customFormat="1" ht="23.25" customHeight="1" x14ac:dyDescent="0.25">
      <c r="A10"/>
      <c r="B10" s="84" t="s">
        <v>0</v>
      </c>
      <c r="C10" s="85"/>
      <c r="D10" s="86"/>
      <c r="E10"/>
      <c r="F10" s="84" t="s">
        <v>81</v>
      </c>
      <c r="G10" s="85"/>
      <c r="H10" s="85"/>
      <c r="I10" s="86"/>
      <c r="J10"/>
      <c r="L10"/>
      <c r="M10"/>
    </row>
    <row r="11" spans="1:13" x14ac:dyDescent="0.25">
      <c r="B11" s="87"/>
      <c r="C11" s="88"/>
      <c r="D11" s="89"/>
      <c r="E11"/>
      <c r="F11" s="87"/>
      <c r="G11" s="88"/>
      <c r="H11" s="88"/>
      <c r="I11" s="89"/>
      <c r="J11"/>
      <c r="L11"/>
      <c r="M11"/>
    </row>
    <row r="12" spans="1:13" x14ac:dyDescent="0.25">
      <c r="B12" s="80"/>
      <c r="C12" s="81"/>
      <c r="D12" s="82"/>
      <c r="E12"/>
      <c r="F12" s="80"/>
      <c r="G12" s="81"/>
      <c r="H12" s="81"/>
      <c r="I12" s="82"/>
      <c r="J12"/>
      <c r="K12"/>
      <c r="L12"/>
      <c r="M12"/>
    </row>
    <row r="13" spans="1:13" x14ac:dyDescent="0.25">
      <c r="B13" s="80"/>
      <c r="C13" s="81"/>
      <c r="D13" s="82"/>
      <c r="E13"/>
      <c r="F13" s="80"/>
      <c r="G13" s="81"/>
      <c r="H13" s="81"/>
      <c r="I13" s="82"/>
      <c r="J13"/>
      <c r="K13"/>
      <c r="L13"/>
      <c r="M13"/>
    </row>
    <row r="14" spans="1:13" customFormat="1" x14ac:dyDescent="0.25">
      <c r="B14" s="80"/>
      <c r="C14" s="81"/>
      <c r="D14" s="82"/>
      <c r="F14" s="80"/>
      <c r="G14" s="81"/>
      <c r="H14" s="81"/>
      <c r="I14" s="82"/>
    </row>
    <row r="15" spans="1:13" x14ac:dyDescent="0.25">
      <c r="B15" s="71"/>
      <c r="C15" s="72"/>
      <c r="D15" s="73"/>
      <c r="E15"/>
      <c r="F15" s="68"/>
      <c r="G15" s="69"/>
      <c r="H15" s="69"/>
      <c r="I15" s="70"/>
      <c r="J15"/>
      <c r="K15"/>
      <c r="L15"/>
      <c r="M15"/>
    </row>
    <row r="16" spans="1:13" x14ac:dyDescent="0.25">
      <c r="B16" s="1"/>
      <c r="C16"/>
      <c r="D16" s="1"/>
      <c r="F16"/>
      <c r="I16"/>
      <c r="J16"/>
      <c r="K16"/>
      <c r="L16"/>
      <c r="M16"/>
    </row>
    <row r="17" spans="2:13" x14ac:dyDescent="0.25">
      <c r="B17" s="74" t="s">
        <v>2</v>
      </c>
      <c r="C17" s="74"/>
      <c r="D17" s="74"/>
      <c r="E17"/>
      <c r="F17"/>
      <c r="G17"/>
      <c r="I17"/>
      <c r="J17"/>
      <c r="K17"/>
      <c r="L17"/>
      <c r="M17"/>
    </row>
    <row r="18" spans="2:13" ht="21.75" customHeight="1" x14ac:dyDescent="0.25">
      <c r="B18" s="75"/>
      <c r="C18" s="76"/>
      <c r="D18" s="77"/>
      <c r="E18"/>
      <c r="F18"/>
      <c r="G18"/>
      <c r="I18"/>
      <c r="J18"/>
      <c r="K18"/>
      <c r="L18"/>
      <c r="M18"/>
    </row>
    <row r="19" spans="2:13" ht="24.95" customHeight="1" x14ac:dyDescent="0.25">
      <c r="C19"/>
      <c r="D19"/>
      <c r="E19"/>
      <c r="F19"/>
      <c r="G19"/>
      <c r="I19"/>
      <c r="J19"/>
      <c r="K19"/>
      <c r="L19"/>
      <c r="M19"/>
    </row>
    <row r="20" spans="2:13" ht="30" customHeight="1" x14ac:dyDescent="0.25">
      <c r="B20" s="39" t="s">
        <v>5</v>
      </c>
      <c r="C20" s="53" t="s">
        <v>93</v>
      </c>
      <c r="D20" s="53" t="s">
        <v>32</v>
      </c>
      <c r="E20" s="4"/>
      <c r="F20" s="41" t="s">
        <v>9</v>
      </c>
      <c r="G20" s="44" t="s">
        <v>102</v>
      </c>
      <c r="I20" s="78" t="s">
        <v>103</v>
      </c>
      <c r="J20" s="79"/>
    </row>
    <row r="21" spans="2:13" ht="30" customHeight="1" x14ac:dyDescent="0.25">
      <c r="B21" s="54" t="s">
        <v>3</v>
      </c>
      <c r="C21" s="40"/>
      <c r="D21" s="13" t="str">
        <f>IF(C21="","Not Assessed",IF(OR(C21="YES",C21="Y"),"PASS","FAIL"))</f>
        <v>Not Assessed</v>
      </c>
      <c r="E21" s="65">
        <f t="shared" ref="E21:E26" si="0">IF(G21="",1,0)</f>
        <v>1</v>
      </c>
      <c r="F21" s="54" t="s">
        <v>115</v>
      </c>
      <c r="G21" s="40"/>
      <c r="H21" s="34"/>
      <c r="I21" s="56" t="s">
        <v>10</v>
      </c>
      <c r="J21" s="42">
        <f>G21+(G22*2)</f>
        <v>0</v>
      </c>
      <c r="K21" s="9"/>
    </row>
    <row r="22" spans="2:13" ht="30" customHeight="1" x14ac:dyDescent="0.25">
      <c r="B22" s="54" t="s">
        <v>15</v>
      </c>
      <c r="C22" s="40"/>
      <c r="D22" s="13" t="str">
        <f t="shared" ref="D22:D29" si="1">IF(C22="","Not Assessed",IF(OR(C22="YES",C22="Y"),"PASS","FAIL"))</f>
        <v>Not Assessed</v>
      </c>
      <c r="E22" s="65">
        <f t="shared" si="0"/>
        <v>1</v>
      </c>
      <c r="F22" s="54" t="s">
        <v>116</v>
      </c>
      <c r="G22" s="40"/>
      <c r="H22" s="35"/>
      <c r="I22" s="78" t="s">
        <v>103</v>
      </c>
      <c r="J22" s="79"/>
      <c r="K22" s="45" t="s">
        <v>32</v>
      </c>
    </row>
    <row r="23" spans="2:13" ht="30" customHeight="1" x14ac:dyDescent="0.25">
      <c r="B23" s="54" t="s">
        <v>4</v>
      </c>
      <c r="C23" s="40"/>
      <c r="D23" s="13" t="str">
        <f t="shared" si="1"/>
        <v>Not Assessed</v>
      </c>
      <c r="E23" s="65">
        <f t="shared" si="0"/>
        <v>1</v>
      </c>
      <c r="F23" s="54" t="s">
        <v>117</v>
      </c>
      <c r="G23" s="40"/>
      <c r="H23" s="34"/>
      <c r="I23" s="54" t="s">
        <v>11</v>
      </c>
      <c r="J23" s="43">
        <f>J21/4</f>
        <v>0</v>
      </c>
      <c r="K23" s="13" t="str">
        <f>IF(G23="","Not Assessed",IF(G23&gt;=J23,"PASS","FAIL"))</f>
        <v>Not Assessed</v>
      </c>
      <c r="L23" s="7"/>
    </row>
    <row r="24" spans="2:13" ht="30" customHeight="1" x14ac:dyDescent="0.25">
      <c r="B24" s="54" t="s">
        <v>6</v>
      </c>
      <c r="C24" s="40"/>
      <c r="D24" s="13" t="str">
        <f t="shared" si="1"/>
        <v>Not Assessed</v>
      </c>
      <c r="E24" s="65">
        <f t="shared" si="0"/>
        <v>1</v>
      </c>
      <c r="F24" s="55" t="s">
        <v>118</v>
      </c>
      <c r="G24" s="40"/>
      <c r="H24" s="34"/>
      <c r="I24" s="54" t="s">
        <v>12</v>
      </c>
      <c r="J24" s="43">
        <f>J21/2</f>
        <v>0</v>
      </c>
      <c r="K24" s="13" t="str">
        <f>IF(G24="","Not Assessed",IF(G24&gt;=J24,"PASS","FAIL"))</f>
        <v>Not Assessed</v>
      </c>
      <c r="L24" s="7"/>
    </row>
    <row r="25" spans="2:13" ht="30" customHeight="1" x14ac:dyDescent="0.25">
      <c r="B25" s="54" t="s">
        <v>8</v>
      </c>
      <c r="C25" s="40"/>
      <c r="D25" s="13" t="str">
        <f t="shared" si="1"/>
        <v>Not Assessed</v>
      </c>
      <c r="E25" s="65">
        <f t="shared" si="0"/>
        <v>1</v>
      </c>
      <c r="F25" s="55" t="s">
        <v>119</v>
      </c>
      <c r="G25" s="40"/>
      <c r="H25" s="34"/>
      <c r="I25" s="54" t="s">
        <v>13</v>
      </c>
      <c r="J25" s="43">
        <f>J21/4</f>
        <v>0</v>
      </c>
      <c r="K25" s="13" t="str">
        <f>IF(G25="","Not Assessed",IF(G25&gt;=J25,"PASS","FAIL"))</f>
        <v>Not Assessed</v>
      </c>
      <c r="L25" s="7"/>
    </row>
    <row r="26" spans="2:13" ht="30" customHeight="1" x14ac:dyDescent="0.25">
      <c r="B26" s="54" t="s">
        <v>7</v>
      </c>
      <c r="C26" s="40"/>
      <c r="D26" s="13" t="str">
        <f t="shared" si="1"/>
        <v>Not Assessed</v>
      </c>
      <c r="E26" s="65">
        <f t="shared" si="0"/>
        <v>1</v>
      </c>
      <c r="F26" s="55" t="s">
        <v>120</v>
      </c>
      <c r="G26" s="40"/>
      <c r="H26" s="34"/>
      <c r="I26" s="54" t="s">
        <v>14</v>
      </c>
      <c r="J26" s="43">
        <f>J21/4</f>
        <v>0</v>
      </c>
      <c r="K26" s="13" t="str">
        <f>IF(G26="","Not Assessed",IF(G26&gt;=J26,"PASS","FAIL"))</f>
        <v>Not Assessed</v>
      </c>
      <c r="L26" s="8"/>
    </row>
    <row r="27" spans="2:13" ht="30" customHeight="1" x14ac:dyDescent="0.25">
      <c r="B27" s="54" t="s">
        <v>17</v>
      </c>
      <c r="C27" s="40"/>
      <c r="D27" s="13" t="str">
        <f t="shared" si="1"/>
        <v>Not Assessed</v>
      </c>
      <c r="E27" s="65"/>
    </row>
    <row r="28" spans="2:13" ht="30" customHeight="1" x14ac:dyDescent="0.25">
      <c r="B28" s="54" t="s">
        <v>18</v>
      </c>
      <c r="C28" s="40"/>
      <c r="D28" s="13" t="str">
        <f t="shared" si="1"/>
        <v>Not Assessed</v>
      </c>
      <c r="E28" s="65"/>
    </row>
    <row r="29" spans="2:13" ht="30" customHeight="1" x14ac:dyDescent="0.25">
      <c r="B29" s="54" t="s">
        <v>19</v>
      </c>
      <c r="C29" s="40"/>
      <c r="D29" s="13" t="str">
        <f t="shared" si="1"/>
        <v>Not Assessed</v>
      </c>
      <c r="E29" s="65"/>
      <c r="J29" s="9"/>
    </row>
    <row r="30" spans="2:13" ht="30" customHeight="1" x14ac:dyDescent="0.25">
      <c r="B30" s="10"/>
      <c r="E30" s="61"/>
    </row>
    <row r="31" spans="2:13" ht="30" customHeight="1" x14ac:dyDescent="0.25">
      <c r="B31" s="39" t="s">
        <v>20</v>
      </c>
      <c r="C31" s="53" t="s">
        <v>32</v>
      </c>
      <c r="D31" s="63"/>
      <c r="E31" s="61"/>
      <c r="F31" s="39" t="s">
        <v>104</v>
      </c>
      <c r="H31" s="1"/>
    </row>
    <row r="32" spans="2:13" ht="30" customHeight="1" x14ac:dyDescent="0.25">
      <c r="B32" s="57" t="s">
        <v>21</v>
      </c>
      <c r="C32" s="13" t="str">
        <f>IF(C21="","Not Assessed",IF(AND(D21="pass", D22="pass", D23="pass", D24="pass", D25="pass", D26="pass", D27="pass", D28="pass", D29="pass"), "PASS", "FAIL"))</f>
        <v>Not Assessed</v>
      </c>
      <c r="D32" s="63"/>
      <c r="E32" s="61">
        <f>IF(G32="û",1,0)</f>
        <v>1</v>
      </c>
      <c r="F32" s="59" t="s">
        <v>105</v>
      </c>
      <c r="G32" s="58" t="str">
        <f>IF(COUNTA(B11:D15)&lt;&gt;0,"ü","û")</f>
        <v>û</v>
      </c>
      <c r="H32" s="1"/>
    </row>
    <row r="33" spans="1:13" ht="30" customHeight="1" x14ac:dyDescent="0.25">
      <c r="B33" s="57" t="s">
        <v>22</v>
      </c>
      <c r="C33" s="13" t="str">
        <f>IF(SUM('BEDROOM INSPECTION'!F9:F31)&gt;0,"Not Assessed",IF(COUNTIF('BEDROOM INSPECTION'!E9:E31,"PASS")='BEDROOM INSPECTION'!J10,"PASS","FAIL"))</f>
        <v>Not Assessed</v>
      </c>
      <c r="D33" s="63"/>
      <c r="E33" s="61">
        <f>IF(G33="û",1,0)</f>
        <v>1</v>
      </c>
      <c r="F33" s="59" t="s">
        <v>106</v>
      </c>
      <c r="G33" s="58" t="str">
        <f>IF(COUNTA(F11:I15)&lt;&gt;0,"ü","û")</f>
        <v>û</v>
      </c>
      <c r="H33" s="1"/>
    </row>
    <row r="34" spans="1:13" ht="30" customHeight="1" x14ac:dyDescent="0.25">
      <c r="B34" s="57" t="s">
        <v>23</v>
      </c>
      <c r="C34" s="13" t="str">
        <f>K23</f>
        <v>Not Assessed</v>
      </c>
      <c r="D34" s="63"/>
      <c r="E34" s="61">
        <f>IF(G34="û",1,0)</f>
        <v>1</v>
      </c>
      <c r="F34" s="59" t="s">
        <v>107</v>
      </c>
      <c r="G34" s="58" t="str">
        <f>IF(COUNTA(B18)&lt;&gt;0,"ü","û")</f>
        <v>û</v>
      </c>
      <c r="H34" s="1"/>
    </row>
    <row r="35" spans="1:13" ht="30" customHeight="1" x14ac:dyDescent="0.25">
      <c r="B35" s="57" t="s">
        <v>24</v>
      </c>
      <c r="C35" s="13" t="str">
        <f>IF(SUM('KITCHEN INSPECTION'!F9:F20)&gt;0,"Not Assessed",IF(COUNTIF('KITCHEN INSPECTION'!E9:E20,"PASS")='KITCHEN INSPECTION'!J10,"PASS","FAIL"))</f>
        <v>Not Assessed</v>
      </c>
      <c r="D35" s="63"/>
      <c r="E35" s="61">
        <f>IF(G35="û",1,0)</f>
        <v>1</v>
      </c>
      <c r="F35" s="59" t="s">
        <v>108</v>
      </c>
      <c r="G35" s="58" t="str">
        <f>IF(I8&gt;0,"ü","û")</f>
        <v>û</v>
      </c>
      <c r="H35" s="1"/>
    </row>
    <row r="36" spans="1:13" ht="30" customHeight="1" x14ac:dyDescent="0.25">
      <c r="B36" s="57" t="s">
        <v>25</v>
      </c>
      <c r="C36" s="13" t="str">
        <f>K24</f>
        <v>Not Assessed</v>
      </c>
      <c r="D36" s="63"/>
      <c r="E36" s="61"/>
      <c r="H36" s="1"/>
    </row>
    <row r="37" spans="1:13" ht="30" customHeight="1" x14ac:dyDescent="0.25">
      <c r="B37" s="57" t="s">
        <v>26</v>
      </c>
      <c r="C37" s="13" t="str">
        <f>IF(SUM('BATHROOM INSPECTION'!F9:F19)&gt;0,"Not Assessed",IF(COUNTIF('BATHROOM INSPECTION'!E9:E19,"PASS")='BATHROOM INSPECTION'!J10,"PASS","FAIL"))</f>
        <v>Not Assessed</v>
      </c>
      <c r="D37" s="63"/>
      <c r="E37" s="61"/>
      <c r="F37" s="60" t="s">
        <v>109</v>
      </c>
      <c r="H37" s="1"/>
    </row>
    <row r="38" spans="1:13" ht="30" customHeight="1" x14ac:dyDescent="0.25">
      <c r="B38" s="57" t="s">
        <v>27</v>
      </c>
      <c r="C38" s="13" t="str">
        <f>K25</f>
        <v>Not Assessed</v>
      </c>
      <c r="D38" s="63"/>
      <c r="E38" s="61">
        <f>IF(G38="û",1,0)</f>
        <v>1</v>
      </c>
      <c r="F38" s="59" t="s">
        <v>110</v>
      </c>
      <c r="G38" s="58" t="str">
        <f>IF(SUM('BEDROOM INSPECTION'!F9:F31)&gt;0,"û","ü")</f>
        <v>û</v>
      </c>
      <c r="H38" s="1"/>
    </row>
    <row r="39" spans="1:13" ht="30" customHeight="1" x14ac:dyDescent="0.25">
      <c r="B39" s="57" t="s">
        <v>28</v>
      </c>
      <c r="C39" s="13" t="str">
        <f>IF(SUM('DINING AREA INSPECTION'!F9:F12)&gt;0,"Not Assessed",IF(COUNTIF('DINING AREA INSPECTION'!E9:E12,"PASS")='DINING AREA INSPECTION'!J10,"PASS","FAIL"))</f>
        <v>Not Assessed</v>
      </c>
      <c r="D39" s="63"/>
      <c r="E39" s="61">
        <f>IF(G39="û",1,0)</f>
        <v>1</v>
      </c>
      <c r="F39" s="59" t="s">
        <v>111</v>
      </c>
      <c r="G39" s="58" t="str">
        <f>IF(SUM('KITCHEN INSPECTION'!F9:F20)&gt;0,"û","ü")</f>
        <v>û</v>
      </c>
      <c r="H39" s="1"/>
    </row>
    <row r="40" spans="1:13" ht="30" customHeight="1" x14ac:dyDescent="0.25">
      <c r="B40" s="57" t="s">
        <v>29</v>
      </c>
      <c r="C40" s="13" t="str">
        <f>K26</f>
        <v>Not Assessed</v>
      </c>
      <c r="D40" s="63"/>
      <c r="E40" s="61">
        <f>IF(G40="û",1,0)</f>
        <v>1</v>
      </c>
      <c r="F40" s="59" t="s">
        <v>112</v>
      </c>
      <c r="G40" s="58" t="str">
        <f>IF(SUM('BATHROOM INSPECTION'!F9:F19)&gt;0,"û","ü")</f>
        <v>û</v>
      </c>
      <c r="H40" s="1"/>
    </row>
    <row r="41" spans="1:13" ht="30" customHeight="1" x14ac:dyDescent="0.25">
      <c r="B41" s="57" t="s">
        <v>30</v>
      </c>
      <c r="C41" s="13" t="str">
        <f>IF(SUM('LIVING ROOM INSPECTION'!F9:F16)&gt;0,"Not Assessed",IF(COUNTIF('LIVING ROOM INSPECTION'!E9:E16,"PASS")='LIVING ROOM INSPECTION'!J10,"PASS","FAIL"))</f>
        <v>Not Assessed</v>
      </c>
      <c r="D41" s="63"/>
      <c r="E41" s="61">
        <f>IF(G41="û",1,0)</f>
        <v>1</v>
      </c>
      <c r="F41" s="59" t="s">
        <v>113</v>
      </c>
      <c r="G41" s="58" t="str">
        <f>IF(SUM('LIVING ROOM INSPECTION'!F9:F16)&gt;0,"û","ü")</f>
        <v>û</v>
      </c>
      <c r="H41" s="1"/>
    </row>
    <row r="42" spans="1:13" ht="30" customHeight="1" x14ac:dyDescent="0.25">
      <c r="B42" s="39" t="s">
        <v>31</v>
      </c>
      <c r="C42" s="13" t="str">
        <f>IF(SUM(E21:E26,E32:E35,E38:E42)&gt;0,"Incomplete",IF(AND(C32="pass", C33="pass", C34="pass", C35="pass", C36="pass", C37="pass", C38="pass", C39="pass", C40="pass", C41="pass"), "PASS", "FAIL"))</f>
        <v>Incomplete</v>
      </c>
      <c r="D42" s="63"/>
      <c r="E42" s="61">
        <f>IF(G42="û",1,0)</f>
        <v>1</v>
      </c>
      <c r="F42" s="59" t="s">
        <v>114</v>
      </c>
      <c r="G42" s="58" t="str">
        <f>IF(SUM('DINING AREA INSPECTION'!F9:F12)&gt;0,"û","ü")</f>
        <v>û</v>
      </c>
      <c r="H42" s="1"/>
    </row>
    <row r="43" spans="1:13" x14ac:dyDescent="0.25">
      <c r="B43" s="1"/>
      <c r="C43" s="1"/>
      <c r="D43" s="1"/>
      <c r="H43" s="1"/>
    </row>
    <row r="44" spans="1:13" x14ac:dyDescent="0.25">
      <c r="C44"/>
      <c r="D44"/>
      <c r="E44"/>
      <c r="F44"/>
      <c r="G44"/>
      <c r="I44"/>
      <c r="J44"/>
      <c r="K44"/>
      <c r="L44"/>
      <c r="M44"/>
    </row>
    <row r="45" spans="1:13" ht="33.950000000000003" customHeight="1" x14ac:dyDescent="0.25">
      <c r="B45" s="100" t="s">
        <v>33</v>
      </c>
      <c r="C45" s="106" t="str">
        <f>IF(SUM(E21:E26,E32:E35,E38:E42)=0,IF(C42="pass", "This accommodation appears to meet the required standards. If you have any further queries please call askBMA on 0870 60 60 828.", ""),"")</f>
        <v/>
      </c>
      <c r="D45" s="107"/>
      <c r="E45" s="107"/>
      <c r="F45" s="107"/>
      <c r="G45" s="107"/>
      <c r="H45" s="107"/>
      <c r="I45" s="107"/>
      <c r="J45" s="108"/>
      <c r="K45"/>
      <c r="L45"/>
      <c r="M45"/>
    </row>
    <row r="46" spans="1:13" ht="33.950000000000003" customHeight="1" x14ac:dyDescent="0.25">
      <c r="B46" s="101"/>
      <c r="C46" s="109" t="str">
        <f>IF(SUM(E21:E26,E32:E35,E38:E42)&gt;0, "Caution: you need to input further data before it can be ascertained if this accommodation meets the required standards. Please complete all inspection forms &amp; fields.", "")</f>
        <v>Caution: you need to input further data before it can be ascertained if this accommodation meets the required standards. Please complete all inspection forms &amp; fields.</v>
      </c>
      <c r="D46" s="110"/>
      <c r="E46" s="110"/>
      <c r="F46" s="110"/>
      <c r="G46" s="110"/>
      <c r="H46" s="110"/>
      <c r="I46" s="110"/>
      <c r="J46" s="111"/>
      <c r="K46"/>
      <c r="L46"/>
      <c r="M46"/>
    </row>
    <row r="47" spans="1:13" ht="33.950000000000003" customHeight="1" x14ac:dyDescent="0.25">
      <c r="B47" s="101"/>
      <c r="C47" s="103" t="str">
        <f>IF(SUM($E$21:$E$26,$E$32:$E$35,$E$38:$E$42)&gt;0,"",IF($C$42="fail", "This accommodation appears to have failed to meet the required standards.  You will need to consider how severely the accommodation has failed the inspection, and the BMA FAQs at :", ""))</f>
        <v/>
      </c>
      <c r="D47" s="104"/>
      <c r="E47" s="104"/>
      <c r="F47" s="104"/>
      <c r="G47" s="104"/>
      <c r="H47" s="104"/>
      <c r="I47" s="104"/>
      <c r="J47" s="105"/>
      <c r="K47"/>
      <c r="L47"/>
      <c r="M47"/>
    </row>
    <row r="48" spans="1:13" s="5" customFormat="1" ht="20.25" customHeight="1" x14ac:dyDescent="0.25">
      <c r="A48"/>
      <c r="B48" s="101"/>
      <c r="C48" s="112" t="str">
        <f>IF(SUM($E$21:$E$26,$E$32:$E$35,$E$38:$E$42)&gt;0,"",IF($C$42="fail", "http://www.bma.org.uk/ap.nsf/AttachmentsByTitle/PDFaccominspecfaqs/$FILE/accominspecfaqs.pdf", ""))</f>
        <v/>
      </c>
      <c r="D48" s="113"/>
      <c r="E48" s="113"/>
      <c r="F48" s="113"/>
      <c r="G48" s="113"/>
      <c r="H48" s="113"/>
      <c r="I48" s="113"/>
      <c r="J48" s="114"/>
      <c r="K48" s="66"/>
    </row>
    <row r="49" spans="2:11" ht="20.25" customHeight="1" x14ac:dyDescent="0.25">
      <c r="B49" s="102"/>
      <c r="C49" s="115" t="str">
        <f>IF(SUM($E$21:$E$26,$E$32:$E$35,$E$38:$E$42)&gt;0,"",IF($C$42="fail", "should help you decide what your next steps should be. You can also contact the BMA on 0870 60 60 828 for further advice.", ""))</f>
        <v/>
      </c>
      <c r="D49" s="116"/>
      <c r="E49" s="116"/>
      <c r="F49" s="116"/>
      <c r="G49" s="116"/>
      <c r="H49" s="116"/>
      <c r="I49" s="116"/>
      <c r="J49" s="117"/>
      <c r="K49" s="67"/>
    </row>
    <row r="50" spans="2:11" x14ac:dyDescent="0.25">
      <c r="B50" s="1"/>
      <c r="C50" s="1"/>
      <c r="D50" s="1"/>
    </row>
    <row r="51" spans="2:11" x14ac:dyDescent="0.25">
      <c r="B51" s="1"/>
      <c r="C51" s="99" t="s">
        <v>126</v>
      </c>
      <c r="D51" s="99"/>
      <c r="E51" s="99"/>
      <c r="F51" s="99"/>
      <c r="G51" s="99"/>
      <c r="H51" s="99"/>
      <c r="I51" s="99"/>
      <c r="J51" s="99"/>
    </row>
    <row r="52" spans="2:11" x14ac:dyDescent="0.25">
      <c r="B52" s="1"/>
      <c r="C52" s="99"/>
      <c r="D52" s="99"/>
      <c r="E52" s="99"/>
      <c r="F52" s="99"/>
      <c r="G52" s="99"/>
      <c r="H52" s="99"/>
      <c r="I52" s="99"/>
      <c r="J52" s="99"/>
    </row>
    <row r="53" spans="2:11" ht="15.75" thickBot="1" x14ac:dyDescent="0.3">
      <c r="B53" s="1"/>
      <c r="C53" s="1"/>
      <c r="D53" s="1"/>
    </row>
    <row r="54" spans="2:11" x14ac:dyDescent="0.25">
      <c r="B54" s="90" t="s">
        <v>129</v>
      </c>
      <c r="C54" s="91"/>
      <c r="D54" s="91"/>
      <c r="E54" s="91"/>
      <c r="F54" s="91"/>
      <c r="G54" s="91"/>
      <c r="H54" s="91"/>
      <c r="I54" s="91"/>
      <c r="J54" s="92"/>
    </row>
    <row r="55" spans="2:11" ht="15" customHeight="1" x14ac:dyDescent="0.25">
      <c r="B55" s="93"/>
      <c r="C55" s="94"/>
      <c r="D55" s="94"/>
      <c r="E55" s="94"/>
      <c r="F55" s="94"/>
      <c r="G55" s="94"/>
      <c r="H55" s="94"/>
      <c r="I55" s="94"/>
      <c r="J55" s="95"/>
    </row>
    <row r="56" spans="2:11" x14ac:dyDescent="0.25">
      <c r="B56" s="93"/>
      <c r="C56" s="94"/>
      <c r="D56" s="94"/>
      <c r="E56" s="94"/>
      <c r="F56" s="94"/>
      <c r="G56" s="94"/>
      <c r="H56" s="94"/>
      <c r="I56" s="94"/>
      <c r="J56" s="95"/>
    </row>
    <row r="57" spans="2:11" x14ac:dyDescent="0.25">
      <c r="B57" s="93"/>
      <c r="C57" s="94"/>
      <c r="D57" s="94"/>
      <c r="E57" s="94"/>
      <c r="F57" s="94"/>
      <c r="G57" s="94"/>
      <c r="H57" s="94"/>
      <c r="I57" s="94"/>
      <c r="J57" s="95"/>
    </row>
    <row r="58" spans="2:11" x14ac:dyDescent="0.25">
      <c r="B58" s="93"/>
      <c r="C58" s="94"/>
      <c r="D58" s="94"/>
      <c r="E58" s="94"/>
      <c r="F58" s="94"/>
      <c r="G58" s="94"/>
      <c r="H58" s="94"/>
      <c r="I58" s="94"/>
      <c r="J58" s="95"/>
    </row>
    <row r="59" spans="2:11" ht="75" customHeight="1" x14ac:dyDescent="0.25">
      <c r="B59" s="93"/>
      <c r="C59" s="94"/>
      <c r="D59" s="94"/>
      <c r="E59" s="94"/>
      <c r="F59" s="94"/>
      <c r="G59" s="94"/>
      <c r="H59" s="94"/>
      <c r="I59" s="94"/>
      <c r="J59" s="95"/>
    </row>
    <row r="60" spans="2:11" ht="15.75" thickBot="1" x14ac:dyDescent="0.3">
      <c r="B60" s="96"/>
      <c r="C60" s="97"/>
      <c r="D60" s="97"/>
      <c r="E60" s="97"/>
      <c r="F60" s="97"/>
      <c r="G60" s="97"/>
      <c r="H60" s="97"/>
      <c r="I60" s="97"/>
      <c r="J60" s="98"/>
    </row>
    <row r="61" spans="2:11" ht="75" customHeight="1" x14ac:dyDescent="0.25">
      <c r="B61" s="1"/>
      <c r="C61" s="1"/>
      <c r="D61" s="1"/>
      <c r="H61" s="1"/>
    </row>
    <row r="62" spans="2:11" x14ac:dyDescent="0.25">
      <c r="B62" s="1"/>
      <c r="C62" s="1"/>
      <c r="D62" s="1"/>
      <c r="H62" s="1"/>
    </row>
    <row r="63" spans="2:11" ht="45" customHeight="1" x14ac:dyDescent="0.25">
      <c r="B63" s="1"/>
      <c r="C63" s="1"/>
      <c r="D63" s="1"/>
      <c r="H63" s="1"/>
    </row>
  </sheetData>
  <sheetProtection password="8956" sheet="1" objects="1" scenarios="1" selectLockedCells="1"/>
  <mergeCells count="26">
    <mergeCell ref="B12:D12"/>
    <mergeCell ref="B13:D13"/>
    <mergeCell ref="B54:J60"/>
    <mergeCell ref="C51:J52"/>
    <mergeCell ref="B45:B49"/>
    <mergeCell ref="C47:J47"/>
    <mergeCell ref="C45:J45"/>
    <mergeCell ref="C46:J46"/>
    <mergeCell ref="C48:J48"/>
    <mergeCell ref="C49:J49"/>
    <mergeCell ref="B14:D14"/>
    <mergeCell ref="C6:F6"/>
    <mergeCell ref="C7:F7"/>
    <mergeCell ref="B10:D10"/>
    <mergeCell ref="B11:D11"/>
    <mergeCell ref="F12:I12"/>
    <mergeCell ref="F13:I13"/>
    <mergeCell ref="F14:I14"/>
    <mergeCell ref="F10:I10"/>
    <mergeCell ref="F11:I11"/>
    <mergeCell ref="F15:I15"/>
    <mergeCell ref="B15:D15"/>
    <mergeCell ref="B17:D17"/>
    <mergeCell ref="B18:D18"/>
    <mergeCell ref="I20:J20"/>
    <mergeCell ref="I22:J22"/>
  </mergeCells>
  <phoneticPr fontId="0" type="noConversion"/>
  <conditionalFormatting sqref="G38:G42 G32:G35">
    <cfRule type="cellIs" dxfId="61" priority="54" stopIfTrue="1" operator="equal">
      <formula>"ü"</formula>
    </cfRule>
    <cfRule type="cellIs" dxfId="60" priority="55" stopIfTrue="1" operator="equal">
      <formula>"û"</formula>
    </cfRule>
  </conditionalFormatting>
  <conditionalFormatting sqref="C45:C46">
    <cfRule type="containsText" dxfId="59" priority="9" operator="containsText" text="This accommodation appears to meet the required standards. If you have any further queries please call askBMA on 0870 60 60 828.">
      <formula>NOT(ISERROR(SEARCH("This accommodation appears to meet the required standards. If you have any further queries please call askBMA on 0870 60 60 828.",C45)))</formula>
    </cfRule>
    <cfRule type="containsText" dxfId="58" priority="10" operator="containsText" text="Caution: you need to input further data before it can be ascertained if this accommodation meets the required standards">
      <formula>NOT(ISERROR(SEARCH("Caution: you need to input further data before it can be ascertained if this accommodation meets the required standards",C45)))</formula>
    </cfRule>
    <cfRule type="containsText" dxfId="57" priority="11" operator="containsText" text="This accommodation appears to have failed to meet the required standards. Please contact askBMA on 0870 60 60 828 for further advice.">
      <formula>NOT(ISERROR(SEARCH("This accommodation appears to have failed to meet the required standards. Please contact askBMA on 0870 60 60 828 for further advice.",C45)))</formula>
    </cfRule>
  </conditionalFormatting>
  <conditionalFormatting sqref="L23:L26">
    <cfRule type="containsText" dxfId="56" priority="52" operator="containsText" text="FAIL">
      <formula>NOT(ISERROR(SEARCH("FAIL",L23)))</formula>
    </cfRule>
    <cfRule type="containsText" dxfId="55" priority="53" operator="containsText" text="PASS">
      <formula>NOT(ISERROR(SEARCH("PASS",L23)))</formula>
    </cfRule>
  </conditionalFormatting>
  <conditionalFormatting sqref="L23:L26">
    <cfRule type="expression" dxfId="54" priority="61" stopIfTrue="1">
      <formula>NOT(ISERROR(SEARCH("Caution",L23)))</formula>
    </cfRule>
  </conditionalFormatting>
  <conditionalFormatting sqref="C32:C42 K23:K26 D21:D29">
    <cfRule type="expression" dxfId="53" priority="62" stopIfTrue="1">
      <formula>IF(C21="PASS",1,0)</formula>
    </cfRule>
    <cfRule type="expression" dxfId="52" priority="63" stopIfTrue="1">
      <formula>IF(C21="FAIL",1,0)</formula>
    </cfRule>
  </conditionalFormatting>
  <conditionalFormatting sqref="C47:J47">
    <cfRule type="expression" dxfId="51" priority="64" stopIfTrue="1">
      <formula>NOT(ISERROR(SEARCH("This accommodation appears to meet the required standards. If you have any further queries please call askBMA on 0870 60 60 828.",C47)))</formula>
    </cfRule>
    <cfRule type="expression" dxfId="50" priority="65" stopIfTrue="1">
      <formula>NOT(ISERROR(SEARCH("Caution: you need to input further data before it can be ascertained if this accommodation meets the required standards",C47)))</formula>
    </cfRule>
    <cfRule type="expression" dxfId="49" priority="66" stopIfTrue="1">
      <formula>NOT(ISERROR(SEARCH("This accommodation appears to have failed to meet the required standards.  You will need to consider how severely the accommodation has failed the inspection, and the BMA FAQs at :",C47)))</formula>
    </cfRule>
  </conditionalFormatting>
  <conditionalFormatting sqref="C49:J49">
    <cfRule type="expression" dxfId="48" priority="67" stopIfTrue="1">
      <formula>NOT(ISERROR(SEARCH("This accommodation appears to meet the required standards. If you have any further queries please call askBMA on 0870 60 60 828.",C47)))</formula>
    </cfRule>
    <cfRule type="expression" dxfId="47" priority="68" stopIfTrue="1">
      <formula>NOT(ISERROR(SEARCH("Caution: you need to input further data before it can be ascertained if this accommodation meets the required standards",C47)))</formula>
    </cfRule>
    <cfRule type="expression" dxfId="46" priority="69" stopIfTrue="1">
      <formula>NOT(ISERROR(SEARCH("This accommodation appears to have failed to meet the required standards.  You will need to consider how severely the accommodation has failed the inspection, and the BMA FAQs at :",C47)))</formula>
    </cfRule>
  </conditionalFormatting>
  <conditionalFormatting sqref="C48:J48">
    <cfRule type="expression" dxfId="45" priority="70" stopIfTrue="1">
      <formula>NOT(ISERROR(SEARCH("This accommodation appears to meet the required standards. If you have any further queries please call askBMA on 0870 60 60 828.",C47)))</formula>
    </cfRule>
    <cfRule type="expression" dxfId="44" priority="71" stopIfTrue="1">
      <formula>NOT(ISERROR(SEARCH("Caution: you need to input further data before it can be ascertained if this accommodation meets the required standards",C47)))</formula>
    </cfRule>
  </conditionalFormatting>
  <dataValidations xWindow="965" yWindow="284" count="11">
    <dataValidation type="whole" operator="lessThan" allowBlank="1" showInputMessage="1" showErrorMessage="1" errorTitle="ERROR" error="Please enter the actual total NUMBER of living rooms (in figures) provided in the accommodation. This needs to be a whole number!" promptTitle="LIVING ROOMS" prompt="Please enter the actual total number of living rooms provided in the accommodation." sqref="G26">
      <formula1>5000</formula1>
    </dataValidation>
    <dataValidation type="whole" operator="lessThan" allowBlank="1" showInputMessage="1" showErrorMessage="1" errorTitle="ERROR" error="Please enter the actual total NUMBER of dining areas (in fiigures) provided in the accommodation. This needs to be a whole number!" promptTitle="DINING AREAS" prompt="Please enter the actual total number of dining areas provided in the accommodation." sqref="G25">
      <formula1>5000</formula1>
    </dataValidation>
    <dataValidation type="whole" operator="lessThan" allowBlank="1" showInputMessage="1" showErrorMessage="1" errorTitle="ERROR" error="Please enter the actual total NUMBER of bathrooms (in figures) provided in the accommodation. This needs to be a whole number!" promptTitle="BATHROOMS" prompt="Please enter the actual total number of bathrooms provided in the accommodation." sqref="G24">
      <formula1>5000</formula1>
    </dataValidation>
    <dataValidation type="whole" operator="lessThan" allowBlank="1" showInputMessage="1" showErrorMessage="1" errorTitle="ERROR" error="Please enter the actual total number of kitchens provided in the accommodation. This needs to be a whole number!" promptTitle="KITCHENS" prompt="Please enter the actual total number of kitchens provided in the accommodation." sqref="G23">
      <formula1>5000</formula1>
    </dataValidation>
    <dataValidation type="whole" operator="lessThan" allowBlank="1" showInputMessage="1" showErrorMessage="1" errorTitle="ERROR" error="Please enter the NUMBER of double bedrooms in figures" promptTitle="DOUBLE Bedrooms" prompt="Please enter the number of bedrooms provided for married / partnered use._x000a__x000a_If bedrooms intended for single occupancy are provided with double beds, these should be counted as SINGLE bedrooms and entered into the cell above." sqref="G22">
      <formula1>5000</formula1>
    </dataValidation>
    <dataValidation type="whole" operator="lessThan" allowBlank="1" showInputMessage="1" showErrorMessage="1" errorTitle="ERROR" error="Please enter the NUMBER of single bedrooms in figures" promptTitle="SINGLE Bedrooms" prompt="Please enter the number of single occupancy bedroomsl. If double beds are provided for single occupancy then these should be counted as single bedrooms._x000a__x000a_Please count the number of double bedrooms (married / partner accommodation) separately." sqref="G21">
      <formula1>5000</formula1>
    </dataValidation>
    <dataValidation type="list" allowBlank="1" showInputMessage="1" showErrorMessage="1" errorTitle="ERROR" error="Please enter YES or NO by typing directly into the relevant cell or selecting from the drop-down list" promptTitle="Enter YES or NO" prompt="Use the drop-down list to enter YES or NO, or type these directly into the relevant cell." sqref="C21:C29">
      <formula1>listdataYN</formula1>
    </dataValidation>
    <dataValidation allowBlank="1" showInputMessage="1" showErrorMessage="1" promptTitle="ADDRESS" prompt="Please enter the address of the accommodation you are inspecting" sqref="F11:F15"/>
    <dataValidation type="date" operator="greaterThan" showInputMessage="1" showErrorMessage="1" errorTitle="Date Input Error" error="Enter a valid Date" promptTitle="Date Of Inspection" prompt="You must enter the date in a valid format_x000a_ie dd/mm/yyyy" sqref="I8">
      <formula1>39448</formula1>
    </dataValidation>
    <dataValidation allowBlank="1" showInputMessage="1" showErrorMessage="1" promptTitle="EMPLOYER" prompt="Please enter the name of your employer" sqref="B11:D15"/>
    <dataValidation allowBlank="1" showInputMessage="1" showErrorMessage="1" promptTitle="INSPECTOR NAME" prompt="Please enter the name of the person inspecting the accommodation" sqref="B18:D18"/>
  </dataValidations>
  <hyperlinks>
    <hyperlink ref="C48:J48" r:id="rId1" display="http://www.bma.org.uk/ap.nsf/AttachmentsByTitle/PDFaccominspecfaqs/$FILE/accominspecfaqs.pdf"/>
  </hyperlinks>
  <pageMargins left="0.7" right="0.7" top="0.75" bottom="0.75" header="0.3" footer="0.3"/>
  <pageSetup paperSize="9" scale="42" orientation="portrait" verticalDpi="36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6:N40"/>
  <sheetViews>
    <sheetView showGridLines="0" showRowColHeaders="0" zoomScale="75" zoomScaleNormal="75" workbookViewId="0">
      <pane ySplit="4" topLeftCell="A17" activePane="bottomLeft" state="frozen"/>
      <selection activeCell="I8" sqref="I8"/>
      <selection pane="bottomLeft" activeCell="D31" sqref="D31"/>
    </sheetView>
  </sheetViews>
  <sheetFormatPr defaultRowHeight="18.75" x14ac:dyDescent="0.3"/>
  <cols>
    <col min="1" max="1" width="2.5703125" style="11" customWidth="1"/>
    <col min="2" max="2" width="17" style="28" customWidth="1"/>
    <col min="3" max="3" width="64" style="21" customWidth="1"/>
    <col min="4" max="4" width="19.42578125" style="22" customWidth="1"/>
    <col min="5" max="5" width="18.140625" style="11" customWidth="1"/>
    <col min="6" max="6" width="12.28515625" style="11" bestFit="1" customWidth="1"/>
    <col min="7" max="7" width="10" style="11" customWidth="1"/>
    <col min="8" max="11" width="9.140625" style="11"/>
  </cols>
  <sheetData>
    <row r="6" spans="2:14" ht="24.95" customHeight="1" x14ac:dyDescent="0.25">
      <c r="C6" s="118" t="s">
        <v>16</v>
      </c>
      <c r="D6" s="119"/>
      <c r="E6" s="120"/>
      <c r="H6" s="11" t="str">
        <f>IF(G6&lt;&gt;"", "PASS", "")</f>
        <v/>
      </c>
    </row>
    <row r="7" spans="2:14" ht="24.95" customHeight="1" x14ac:dyDescent="0.25">
      <c r="C7" s="121"/>
      <c r="D7" s="122"/>
      <c r="E7" s="123"/>
    </row>
    <row r="8" spans="2:14" ht="24.75" customHeight="1" thickBot="1" x14ac:dyDescent="0.3">
      <c r="C8" s="37" t="s">
        <v>51</v>
      </c>
      <c r="D8" s="38" t="s">
        <v>93</v>
      </c>
      <c r="E8" s="38" t="s">
        <v>32</v>
      </c>
      <c r="G8" s="23" t="s">
        <v>97</v>
      </c>
      <c r="J8" s="12"/>
    </row>
    <row r="9" spans="2:14" ht="30" customHeight="1" x14ac:dyDescent="0.25">
      <c r="B9" s="27" t="s">
        <v>96</v>
      </c>
      <c r="C9" s="6" t="s">
        <v>89</v>
      </c>
      <c r="D9" s="40"/>
      <c r="E9" s="13" t="str">
        <f t="shared" ref="E9:E31" si="0">IF(D9="","Not Assessed",IF(OR(D9="YES",D9="y"),"PASS","FAIL"))</f>
        <v>Not Assessed</v>
      </c>
      <c r="F9" s="28">
        <f t="shared" ref="F9:F31" si="1">IF(E9="Not Assessed",1,0)</f>
        <v>1</v>
      </c>
      <c r="G9" s="14" t="s">
        <v>99</v>
      </c>
      <c r="H9" s="15" t="s">
        <v>125</v>
      </c>
      <c r="I9" s="16" t="s">
        <v>100</v>
      </c>
    </row>
    <row r="10" spans="2:14" ht="30" customHeight="1" thickBot="1" x14ac:dyDescent="0.3">
      <c r="B10" s="27" t="s">
        <v>96</v>
      </c>
      <c r="C10" s="6" t="s">
        <v>52</v>
      </c>
      <c r="D10" s="40"/>
      <c r="E10" s="13" t="str">
        <f t="shared" si="0"/>
        <v>Not Assessed</v>
      </c>
      <c r="F10" s="28">
        <f t="shared" si="1"/>
        <v>1</v>
      </c>
      <c r="G10" s="17">
        <f>COUNTIF($E$9:$E$31,"Pass")</f>
        <v>0</v>
      </c>
      <c r="H10" s="18">
        <f>COUNTIF($E$9:$E$31,"Fail")-I10</f>
        <v>0</v>
      </c>
      <c r="I10" s="19">
        <f>SUMPRODUCT(($B$9:$B$31="x")*($E$9:$E$31="Fail"))</f>
        <v>0</v>
      </c>
      <c r="J10" s="28">
        <f>COUNTA(E9:E31)</f>
        <v>23</v>
      </c>
      <c r="N10" s="25"/>
    </row>
    <row r="11" spans="2:14" ht="30" customHeight="1" x14ac:dyDescent="0.25">
      <c r="B11" s="27" t="s">
        <v>96</v>
      </c>
      <c r="C11" s="6" t="s">
        <v>53</v>
      </c>
      <c r="D11" s="40"/>
      <c r="E11" s="13" t="str">
        <f t="shared" si="0"/>
        <v>Not Assessed</v>
      </c>
      <c r="F11" s="28">
        <f t="shared" si="1"/>
        <v>1</v>
      </c>
      <c r="N11" s="24"/>
    </row>
    <row r="12" spans="2:14" ht="30" customHeight="1" x14ac:dyDescent="0.35">
      <c r="B12" s="27" t="s">
        <v>96</v>
      </c>
      <c r="C12" s="6" t="s">
        <v>54</v>
      </c>
      <c r="D12" s="40"/>
      <c r="E12" s="13" t="str">
        <f t="shared" si="0"/>
        <v>Not Assessed</v>
      </c>
      <c r="F12" s="28">
        <f t="shared" si="1"/>
        <v>1</v>
      </c>
      <c r="G12" s="26" t="str">
        <f>IF(H12="Room Survey Completed","ü","û")</f>
        <v>û</v>
      </c>
      <c r="H12" s="23" t="str">
        <f>IF(SUM(F9:F31)&gt;0,SUM(F9:F31)&amp; " Item(s) Unassessed - Please Complete the Survey","Room Survey Completed")</f>
        <v>23 Item(s) Unassessed - Please Complete the Survey</v>
      </c>
    </row>
    <row r="13" spans="2:14" ht="30" customHeight="1" x14ac:dyDescent="0.25">
      <c r="B13" s="27"/>
      <c r="C13" s="6" t="s">
        <v>55</v>
      </c>
      <c r="D13" s="40"/>
      <c r="E13" s="13" t="str">
        <f t="shared" si="0"/>
        <v>Not Assessed</v>
      </c>
      <c r="F13" s="28">
        <f t="shared" si="1"/>
        <v>1</v>
      </c>
    </row>
    <row r="14" spans="2:14" ht="30" customHeight="1" x14ac:dyDescent="0.25">
      <c r="B14" s="27"/>
      <c r="C14" s="6" t="s">
        <v>56</v>
      </c>
      <c r="D14" s="40"/>
      <c r="E14" s="13" t="str">
        <f t="shared" si="0"/>
        <v>Not Assessed</v>
      </c>
      <c r="F14" s="28">
        <f t="shared" si="1"/>
        <v>1</v>
      </c>
      <c r="G14" s="134" t="str">
        <f>IF(H10&gt;0,"An 'amber' fail means that the accommodation has failed to meet the required standard, but the work required to rectify this should be relatively minor. For further information see the FAQs at : ","")</f>
        <v/>
      </c>
      <c r="H14" s="134"/>
      <c r="I14" s="134"/>
    </row>
    <row r="15" spans="2:14" ht="30" customHeight="1" x14ac:dyDescent="0.25">
      <c r="B15" s="27" t="s">
        <v>96</v>
      </c>
      <c r="C15" s="6" t="s">
        <v>57</v>
      </c>
      <c r="D15" s="40"/>
      <c r="E15" s="13" t="str">
        <f t="shared" si="0"/>
        <v>Not Assessed</v>
      </c>
      <c r="F15" s="28">
        <f t="shared" si="1"/>
        <v>1</v>
      </c>
      <c r="G15" s="134"/>
      <c r="H15" s="134"/>
      <c r="I15" s="134"/>
    </row>
    <row r="16" spans="2:14" ht="30" customHeight="1" x14ac:dyDescent="0.25">
      <c r="B16" s="27"/>
      <c r="C16" s="6" t="s">
        <v>58</v>
      </c>
      <c r="D16" s="40"/>
      <c r="E16" s="13" t="str">
        <f t="shared" si="0"/>
        <v>Not Assessed</v>
      </c>
      <c r="F16" s="28">
        <f t="shared" si="1"/>
        <v>1</v>
      </c>
      <c r="G16" s="134"/>
      <c r="H16" s="134"/>
      <c r="I16" s="134"/>
    </row>
    <row r="17" spans="2:9" ht="30" customHeight="1" x14ac:dyDescent="0.25">
      <c r="B17" s="27"/>
      <c r="C17" s="6" t="s">
        <v>59</v>
      </c>
      <c r="D17" s="40"/>
      <c r="E17" s="13" t="str">
        <f t="shared" si="0"/>
        <v>Not Assessed</v>
      </c>
      <c r="F17" s="28">
        <f t="shared" si="1"/>
        <v>1</v>
      </c>
      <c r="G17" s="134"/>
      <c r="H17" s="134"/>
      <c r="I17" s="134"/>
    </row>
    <row r="18" spans="2:9" ht="30" customHeight="1" x14ac:dyDescent="0.25">
      <c r="B18" s="27"/>
      <c r="C18" s="6" t="s">
        <v>60</v>
      </c>
      <c r="D18" s="40"/>
      <c r="E18" s="13" t="str">
        <f t="shared" si="0"/>
        <v>Not Assessed</v>
      </c>
      <c r="F18" s="28">
        <f t="shared" si="1"/>
        <v>1</v>
      </c>
      <c r="G18" s="135" t="str">
        <f>IF(H10&gt;0,"http://www.bma.org.uk/ap.nsf/AttachmentsByTitle/PDFaccominspecfaqs/$FILE/accominspecfaqs.pdf","")</f>
        <v/>
      </c>
      <c r="H18" s="135"/>
      <c r="I18" s="135"/>
    </row>
    <row r="19" spans="2:9" ht="30" customHeight="1" x14ac:dyDescent="0.25">
      <c r="B19" s="27"/>
      <c r="C19" s="6" t="s">
        <v>61</v>
      </c>
      <c r="D19" s="40"/>
      <c r="E19" s="13" t="str">
        <f t="shared" si="0"/>
        <v>Not Assessed</v>
      </c>
      <c r="F19" s="28">
        <f t="shared" si="1"/>
        <v>1</v>
      </c>
      <c r="G19" s="135"/>
      <c r="H19" s="135"/>
      <c r="I19" s="135"/>
    </row>
    <row r="20" spans="2:9" ht="30" customHeight="1" x14ac:dyDescent="0.25">
      <c r="B20" s="27"/>
      <c r="C20" s="6" t="s">
        <v>62</v>
      </c>
      <c r="D20" s="40"/>
      <c r="E20" s="13" t="str">
        <f t="shared" si="0"/>
        <v>Not Assessed</v>
      </c>
      <c r="F20" s="28">
        <f t="shared" si="1"/>
        <v>1</v>
      </c>
    </row>
    <row r="21" spans="2:9" ht="30" customHeight="1" x14ac:dyDescent="0.25">
      <c r="B21" s="27"/>
      <c r="C21" s="6" t="s">
        <v>63</v>
      </c>
      <c r="D21" s="40"/>
      <c r="E21" s="13" t="str">
        <f t="shared" si="0"/>
        <v>Not Assessed</v>
      </c>
      <c r="F21" s="28">
        <f t="shared" si="1"/>
        <v>1</v>
      </c>
    </row>
    <row r="22" spans="2:9" ht="30" customHeight="1" x14ac:dyDescent="0.25">
      <c r="B22" s="27"/>
      <c r="C22" s="6" t="s">
        <v>64</v>
      </c>
      <c r="D22" s="40"/>
      <c r="E22" s="13" t="str">
        <f t="shared" si="0"/>
        <v>Not Assessed</v>
      </c>
      <c r="F22" s="28">
        <f t="shared" si="1"/>
        <v>1</v>
      </c>
    </row>
    <row r="23" spans="2:9" ht="30" customHeight="1" x14ac:dyDescent="0.25">
      <c r="B23" s="27"/>
      <c r="C23" s="6" t="s">
        <v>65</v>
      </c>
      <c r="D23" s="40"/>
      <c r="E23" s="13" t="str">
        <f t="shared" si="0"/>
        <v>Not Assessed</v>
      </c>
      <c r="F23" s="28">
        <f t="shared" si="1"/>
        <v>1</v>
      </c>
    </row>
    <row r="24" spans="2:9" ht="30" customHeight="1" x14ac:dyDescent="0.25">
      <c r="B24" s="27"/>
      <c r="C24" s="6" t="s">
        <v>66</v>
      </c>
      <c r="D24" s="40"/>
      <c r="E24" s="13" t="str">
        <f t="shared" si="0"/>
        <v>Not Assessed</v>
      </c>
      <c r="F24" s="28">
        <f t="shared" si="1"/>
        <v>1</v>
      </c>
    </row>
    <row r="25" spans="2:9" ht="30" customHeight="1" x14ac:dyDescent="0.25">
      <c r="B25" s="27"/>
      <c r="C25" s="6" t="s">
        <v>67</v>
      </c>
      <c r="D25" s="40"/>
      <c r="E25" s="13" t="str">
        <f t="shared" si="0"/>
        <v>Not Assessed</v>
      </c>
      <c r="F25" s="28">
        <f t="shared" si="1"/>
        <v>1</v>
      </c>
    </row>
    <row r="26" spans="2:9" ht="30" customHeight="1" x14ac:dyDescent="0.25">
      <c r="B26" s="27" t="s">
        <v>96</v>
      </c>
      <c r="C26" s="6" t="s">
        <v>68</v>
      </c>
      <c r="D26" s="40"/>
      <c r="E26" s="13" t="str">
        <f t="shared" si="0"/>
        <v>Not Assessed</v>
      </c>
      <c r="F26" s="28">
        <f t="shared" si="1"/>
        <v>1</v>
      </c>
    </row>
    <row r="27" spans="2:9" ht="30" customHeight="1" x14ac:dyDescent="0.25">
      <c r="B27" s="27" t="s">
        <v>96</v>
      </c>
      <c r="C27" s="6" t="s">
        <v>85</v>
      </c>
      <c r="D27" s="40"/>
      <c r="E27" s="13" t="str">
        <f t="shared" si="0"/>
        <v>Not Assessed</v>
      </c>
      <c r="F27" s="28">
        <f t="shared" si="1"/>
        <v>1</v>
      </c>
    </row>
    <row r="28" spans="2:9" ht="30" customHeight="1" x14ac:dyDescent="0.25">
      <c r="B28" s="27" t="s">
        <v>96</v>
      </c>
      <c r="C28" s="6" t="s">
        <v>86</v>
      </c>
      <c r="D28" s="40"/>
      <c r="E28" s="13" t="str">
        <f t="shared" si="0"/>
        <v>Not Assessed</v>
      </c>
      <c r="F28" s="28">
        <f t="shared" si="1"/>
        <v>1</v>
      </c>
    </row>
    <row r="29" spans="2:9" ht="30" customHeight="1" x14ac:dyDescent="0.25">
      <c r="B29" s="27"/>
      <c r="C29" s="6" t="s">
        <v>69</v>
      </c>
      <c r="D29" s="40"/>
      <c r="E29" s="13" t="str">
        <f t="shared" si="0"/>
        <v>Not Assessed</v>
      </c>
      <c r="F29" s="28">
        <f t="shared" si="1"/>
        <v>1</v>
      </c>
    </row>
    <row r="30" spans="2:9" ht="30" customHeight="1" x14ac:dyDescent="0.25">
      <c r="B30" s="27"/>
      <c r="C30" s="6" t="s">
        <v>70</v>
      </c>
      <c r="D30" s="40"/>
      <c r="E30" s="13" t="str">
        <f t="shared" si="0"/>
        <v>Not Assessed</v>
      </c>
      <c r="F30" s="28">
        <f t="shared" si="1"/>
        <v>1</v>
      </c>
    </row>
    <row r="31" spans="2:9" ht="30" customHeight="1" x14ac:dyDescent="0.25">
      <c r="B31" s="27"/>
      <c r="C31" s="6" t="s">
        <v>131</v>
      </c>
      <c r="D31" s="40"/>
      <c r="E31" s="13" t="str">
        <f t="shared" si="0"/>
        <v>Not Assessed</v>
      </c>
      <c r="F31" s="28">
        <f t="shared" si="1"/>
        <v>1</v>
      </c>
    </row>
    <row r="32" spans="2:9" ht="15" x14ac:dyDescent="0.25">
      <c r="B32" s="30"/>
      <c r="C32" s="20"/>
      <c r="D32" s="20"/>
    </row>
    <row r="33" spans="3:14" s="11" customFormat="1" ht="36.75" customHeight="1" thickBot="1" x14ac:dyDescent="0.3">
      <c r="C33" s="124" t="s">
        <v>123</v>
      </c>
      <c r="D33" s="124"/>
      <c r="E33" s="124"/>
      <c r="L33"/>
      <c r="M33"/>
      <c r="N33"/>
    </row>
    <row r="34" spans="3:14" s="11" customFormat="1" ht="18.75" customHeight="1" x14ac:dyDescent="0.25">
      <c r="C34" s="125"/>
      <c r="D34" s="126"/>
      <c r="E34" s="127"/>
      <c r="L34"/>
      <c r="M34"/>
      <c r="N34"/>
    </row>
    <row r="35" spans="3:14" s="11" customFormat="1" ht="18.75" customHeight="1" x14ac:dyDescent="0.25">
      <c r="C35" s="128"/>
      <c r="D35" s="129"/>
      <c r="E35" s="130"/>
      <c r="L35"/>
      <c r="M35"/>
      <c r="N35"/>
    </row>
    <row r="36" spans="3:14" s="11" customFormat="1" ht="18.75" customHeight="1" x14ac:dyDescent="0.25">
      <c r="C36" s="128"/>
      <c r="D36" s="129"/>
      <c r="E36" s="130"/>
      <c r="L36"/>
      <c r="M36"/>
      <c r="N36"/>
    </row>
    <row r="37" spans="3:14" s="11" customFormat="1" ht="18.75" customHeight="1" x14ac:dyDescent="0.25">
      <c r="C37" s="128"/>
      <c r="D37" s="129"/>
      <c r="E37" s="130"/>
      <c r="L37"/>
      <c r="M37"/>
      <c r="N37"/>
    </row>
    <row r="38" spans="3:14" s="11" customFormat="1" ht="18.75" customHeight="1" x14ac:dyDescent="0.25">
      <c r="C38" s="128"/>
      <c r="D38" s="129"/>
      <c r="E38" s="130"/>
      <c r="L38"/>
      <c r="M38"/>
      <c r="N38"/>
    </row>
    <row r="39" spans="3:14" s="11" customFormat="1" ht="18.75" customHeight="1" x14ac:dyDescent="0.25">
      <c r="C39" s="128"/>
      <c r="D39" s="129"/>
      <c r="E39" s="130"/>
      <c r="L39"/>
      <c r="M39"/>
      <c r="N39"/>
    </row>
    <row r="40" spans="3:14" s="11" customFormat="1" ht="18.75" customHeight="1" thickBot="1" x14ac:dyDescent="0.3">
      <c r="C40" s="131"/>
      <c r="D40" s="132"/>
      <c r="E40" s="133"/>
      <c r="L40"/>
      <c r="M40"/>
      <c r="N40"/>
    </row>
  </sheetData>
  <sheetProtection password="8956" sheet="1" objects="1" scenarios="1" selectLockedCells="1"/>
  <mergeCells count="5">
    <mergeCell ref="C6:E7"/>
    <mergeCell ref="C33:E33"/>
    <mergeCell ref="C34:E40"/>
    <mergeCell ref="G14:I17"/>
    <mergeCell ref="G18:I19"/>
  </mergeCells>
  <phoneticPr fontId="0" type="noConversion"/>
  <conditionalFormatting sqref="E9:E31">
    <cfRule type="expression" dxfId="43" priority="1" stopIfTrue="1">
      <formula>IF(E9="PASS",1,0)</formula>
    </cfRule>
    <cfRule type="expression" dxfId="42" priority="2" stopIfTrue="1">
      <formula>IF(AND(E9="FAIL",B9="x"),1,0)</formula>
    </cfRule>
    <cfRule type="expression" dxfId="41" priority="3" stopIfTrue="1">
      <formula>IF(E9="FAIL",1,0)</formula>
    </cfRule>
  </conditionalFormatting>
  <conditionalFormatting sqref="G19 H18:I19">
    <cfRule type="expression" dxfId="40" priority="4" stopIfTrue="1">
      <formula>IF(H11&gt;0,1,0)</formula>
    </cfRule>
  </conditionalFormatting>
  <conditionalFormatting sqref="J8">
    <cfRule type="expression" dxfId="39" priority="5" stopIfTrue="1">
      <formula>NOT(ISERROR(SEARCH("PASS",J8)))</formula>
    </cfRule>
  </conditionalFormatting>
  <conditionalFormatting sqref="G12">
    <cfRule type="cellIs" dxfId="38" priority="6" stopIfTrue="1" operator="equal">
      <formula>"û"</formula>
    </cfRule>
    <cfRule type="cellIs" dxfId="37" priority="7" stopIfTrue="1" operator="equal">
      <formula>"ü"</formula>
    </cfRule>
  </conditionalFormatting>
  <conditionalFormatting sqref="G18">
    <cfRule type="expression" dxfId="36" priority="8" stopIfTrue="1">
      <formula>IF(H10&gt;0,1,0)</formula>
    </cfRule>
  </conditionalFormatting>
  <conditionalFormatting sqref="G14:I17">
    <cfRule type="expression" dxfId="35" priority="9" stopIfTrue="1">
      <formula>IF(H10&gt;0,1,0)</formula>
    </cfRule>
  </conditionalFormatting>
  <dataValidations count="1">
    <dataValidation type="list" allowBlank="1" showInputMessage="1" showErrorMessage="1" errorTitle="ERROR" error="Please enter YES or NO by typing directly into the relevant cell or selecting from the drop-down list" promptTitle="Enter YES or NO" prompt="Use the drop-down list to enter YES or NO, or type these directly into the relevant cell." sqref="D9:D31">
      <formula1>listdataYN</formula1>
    </dataValidation>
  </dataValidations>
  <hyperlinks>
    <hyperlink ref="G18:I19" r:id="rId1" display="http://www.bma.org.uk/ap.nsf/AttachmentsByTitle/PDFaccominspecfaqs/$FILE/accominspecfaqs.pdf"/>
  </hyperlinks>
  <pageMargins left="0.7" right="0.7" top="0.75" bottom="0.75" header="0.3" footer="0.3"/>
  <pageSetup paperSize="0" scale="46" orientation="portrait" horizontalDpi="360" verticalDpi="36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6:N29"/>
  <sheetViews>
    <sheetView showGridLines="0" showRowColHeaders="0" zoomScale="75" zoomScaleNormal="75" workbookViewId="0">
      <pane ySplit="4" topLeftCell="A5" activePane="bottomLeft" state="frozen"/>
      <selection activeCell="I8" sqref="I8"/>
      <selection pane="bottomLeft" activeCell="C23" sqref="C23:E29"/>
    </sheetView>
  </sheetViews>
  <sheetFormatPr defaultRowHeight="18.75" x14ac:dyDescent="0.3"/>
  <cols>
    <col min="1" max="1" width="2.5703125" style="11" customWidth="1"/>
    <col min="2" max="2" width="17" style="11" customWidth="1"/>
    <col min="3" max="3" width="64" style="21" customWidth="1"/>
    <col min="4" max="4" width="19.42578125" style="22" customWidth="1"/>
    <col min="5" max="5" width="18.140625" style="11" customWidth="1"/>
    <col min="6" max="6" width="12.28515625" style="11" bestFit="1" customWidth="1"/>
    <col min="7" max="7" width="10" style="11" customWidth="1"/>
    <col min="8" max="11" width="9.140625" style="11"/>
  </cols>
  <sheetData>
    <row r="6" spans="2:14" ht="24.95" customHeight="1" x14ac:dyDescent="0.25">
      <c r="C6" s="118" t="s">
        <v>34</v>
      </c>
      <c r="D6" s="119"/>
      <c r="E6" s="120"/>
      <c r="H6" s="11" t="str">
        <f>IF(G6&lt;&gt;"", "PASS", "")</f>
        <v/>
      </c>
    </row>
    <row r="7" spans="2:14" ht="24.95" customHeight="1" x14ac:dyDescent="0.25">
      <c r="C7" s="121"/>
      <c r="D7" s="122"/>
      <c r="E7" s="123"/>
    </row>
    <row r="8" spans="2:14" ht="24.75" customHeight="1" thickBot="1" x14ac:dyDescent="0.3">
      <c r="C8" s="37" t="s">
        <v>40</v>
      </c>
      <c r="D8" s="38" t="s">
        <v>93</v>
      </c>
      <c r="E8" s="38" t="s">
        <v>32</v>
      </c>
      <c r="G8" s="23" t="s">
        <v>97</v>
      </c>
    </row>
    <row r="9" spans="2:14" ht="30" customHeight="1" x14ac:dyDescent="0.25">
      <c r="B9" s="27" t="s">
        <v>96</v>
      </c>
      <c r="C9" s="6" t="s">
        <v>35</v>
      </c>
      <c r="D9" s="40"/>
      <c r="E9" s="13" t="str">
        <f t="shared" ref="E9:E20" si="0">IF(D9="","Not Assessed",IF(OR(D9="YES",D9="y"),"PASS","FAIL"))</f>
        <v>Not Assessed</v>
      </c>
      <c r="F9" s="28">
        <f t="shared" ref="F9:F20" si="1">IF(E9="Not Assessed",1,0)</f>
        <v>1</v>
      </c>
      <c r="G9" s="14" t="s">
        <v>99</v>
      </c>
      <c r="H9" s="15" t="s">
        <v>125</v>
      </c>
      <c r="I9" s="16" t="s">
        <v>100</v>
      </c>
    </row>
    <row r="10" spans="2:14" ht="30" customHeight="1" thickBot="1" x14ac:dyDescent="0.3">
      <c r="B10" s="27"/>
      <c r="C10" s="6" t="s">
        <v>36</v>
      </c>
      <c r="D10" s="40"/>
      <c r="E10" s="13" t="str">
        <f t="shared" si="0"/>
        <v>Not Assessed</v>
      </c>
      <c r="F10" s="28">
        <f t="shared" si="1"/>
        <v>1</v>
      </c>
      <c r="G10" s="17">
        <f>COUNTIF($E$9:$E$20,"Pass")</f>
        <v>0</v>
      </c>
      <c r="H10" s="18">
        <f>COUNTIF($E$9:$E$20,"Fail")-I10</f>
        <v>0</v>
      </c>
      <c r="I10" s="19">
        <f>SUMPRODUCT(($B$9:$B$20="x")*($E$9:$E$20="Fail"))</f>
        <v>0</v>
      </c>
      <c r="J10" s="28">
        <f>COUNTA(E9:E31)</f>
        <v>12</v>
      </c>
      <c r="N10" s="25"/>
    </row>
    <row r="11" spans="2:14" ht="30" customHeight="1" x14ac:dyDescent="0.25">
      <c r="B11" s="27" t="s">
        <v>96</v>
      </c>
      <c r="C11" s="6" t="s">
        <v>37</v>
      </c>
      <c r="D11" s="40"/>
      <c r="E11" s="13" t="str">
        <f t="shared" si="0"/>
        <v>Not Assessed</v>
      </c>
      <c r="F11" s="28">
        <f t="shared" si="1"/>
        <v>1</v>
      </c>
      <c r="N11" s="24"/>
    </row>
    <row r="12" spans="2:14" ht="30" customHeight="1" x14ac:dyDescent="0.35">
      <c r="B12" s="27"/>
      <c r="C12" s="6" t="s">
        <v>38</v>
      </c>
      <c r="D12" s="40"/>
      <c r="E12" s="13" t="str">
        <f t="shared" si="0"/>
        <v>Not Assessed</v>
      </c>
      <c r="F12" s="28">
        <f t="shared" si="1"/>
        <v>1</v>
      </c>
      <c r="G12" s="26" t="str">
        <f>IF(H12="Room Survey Completed","ü","û")</f>
        <v>û</v>
      </c>
      <c r="H12" s="23" t="str">
        <f>IF(SUM(F9:F20)&gt;0,SUM(F9:F20)&amp; " Item(s) Unassessed - Please Complete the Survey","Room Survey Completed")</f>
        <v>12 Item(s) Unassessed - Please Complete the Survey</v>
      </c>
    </row>
    <row r="13" spans="2:14" ht="30" customHeight="1" x14ac:dyDescent="0.25">
      <c r="B13" s="27" t="s">
        <v>96</v>
      </c>
      <c r="C13" s="6" t="s">
        <v>39</v>
      </c>
      <c r="D13" s="40"/>
      <c r="E13" s="13" t="str">
        <f t="shared" si="0"/>
        <v>Not Assessed</v>
      </c>
      <c r="F13" s="28">
        <f t="shared" si="1"/>
        <v>1</v>
      </c>
    </row>
    <row r="14" spans="2:14" ht="30" customHeight="1" x14ac:dyDescent="0.25">
      <c r="B14" s="27"/>
      <c r="C14" s="6" t="s">
        <v>41</v>
      </c>
      <c r="D14" s="40"/>
      <c r="E14" s="13" t="str">
        <f t="shared" si="0"/>
        <v>Not Assessed</v>
      </c>
      <c r="F14" s="28">
        <f t="shared" si="1"/>
        <v>1</v>
      </c>
      <c r="G14" s="134" t="str">
        <f>IF(H10&gt;0,"An 'amber' fail means that the accommodation has failed to meet the required standard, but the work required to rectify this should be relatively minor. For further information see the FAQs at : ","")</f>
        <v/>
      </c>
      <c r="H14" s="134"/>
      <c r="I14" s="134"/>
    </row>
    <row r="15" spans="2:14" ht="30" customHeight="1" x14ac:dyDescent="0.25">
      <c r="B15" s="27"/>
      <c r="C15" s="6" t="s">
        <v>42</v>
      </c>
      <c r="D15" s="40"/>
      <c r="E15" s="13" t="str">
        <f t="shared" si="0"/>
        <v>Not Assessed</v>
      </c>
      <c r="F15" s="28">
        <f t="shared" si="1"/>
        <v>1</v>
      </c>
      <c r="G15" s="134"/>
      <c r="H15" s="134"/>
      <c r="I15" s="134"/>
    </row>
    <row r="16" spans="2:14" ht="30" customHeight="1" x14ac:dyDescent="0.25">
      <c r="B16" s="27"/>
      <c r="C16" s="6" t="s">
        <v>43</v>
      </c>
      <c r="D16" s="40"/>
      <c r="E16" s="13" t="str">
        <f t="shared" si="0"/>
        <v>Not Assessed</v>
      </c>
      <c r="F16" s="28">
        <f t="shared" si="1"/>
        <v>1</v>
      </c>
      <c r="G16" s="134"/>
      <c r="H16" s="134"/>
      <c r="I16" s="134"/>
    </row>
    <row r="17" spans="2:14" ht="30" customHeight="1" x14ac:dyDescent="0.25">
      <c r="B17" s="27" t="s">
        <v>96</v>
      </c>
      <c r="C17" s="6" t="s">
        <v>85</v>
      </c>
      <c r="D17" s="40"/>
      <c r="E17" s="13" t="str">
        <f t="shared" si="0"/>
        <v>Not Assessed</v>
      </c>
      <c r="F17" s="28">
        <f t="shared" si="1"/>
        <v>1</v>
      </c>
      <c r="G17" s="134"/>
      <c r="H17" s="134"/>
      <c r="I17" s="134"/>
    </row>
    <row r="18" spans="2:14" ht="30" customHeight="1" x14ac:dyDescent="0.25">
      <c r="B18" s="27" t="s">
        <v>96</v>
      </c>
      <c r="C18" s="6" t="s">
        <v>86</v>
      </c>
      <c r="D18" s="40"/>
      <c r="E18" s="13" t="str">
        <f t="shared" si="0"/>
        <v>Not Assessed</v>
      </c>
      <c r="F18" s="28">
        <f t="shared" si="1"/>
        <v>1</v>
      </c>
      <c r="G18" s="135" t="str">
        <f>IF(H10&gt;0,"http://www.bma.org.uk/ap.nsf/AttachmentsByTitle/PDFaccominspecfaqs/$FILE/accominspecfaqs.pdf","")</f>
        <v/>
      </c>
      <c r="H18" s="135"/>
      <c r="I18" s="135"/>
    </row>
    <row r="19" spans="2:14" ht="30" customHeight="1" x14ac:dyDescent="0.25">
      <c r="B19" s="27" t="s">
        <v>96</v>
      </c>
      <c r="C19" s="6" t="s">
        <v>44</v>
      </c>
      <c r="D19" s="40"/>
      <c r="E19" s="13" t="str">
        <f t="shared" si="0"/>
        <v>Not Assessed</v>
      </c>
      <c r="F19" s="28">
        <f t="shared" si="1"/>
        <v>1</v>
      </c>
      <c r="G19" s="135"/>
      <c r="H19" s="135"/>
      <c r="I19" s="135"/>
    </row>
    <row r="20" spans="2:14" ht="30" customHeight="1" x14ac:dyDescent="0.25">
      <c r="B20" s="27"/>
      <c r="C20" s="6" t="s">
        <v>45</v>
      </c>
      <c r="D20" s="40"/>
      <c r="E20" s="13" t="str">
        <f t="shared" si="0"/>
        <v>Not Assessed</v>
      </c>
      <c r="F20" s="28">
        <f t="shared" si="1"/>
        <v>1</v>
      </c>
    </row>
    <row r="22" spans="2:14" s="11" customFormat="1" ht="36.75" customHeight="1" thickBot="1" x14ac:dyDescent="0.3">
      <c r="C22" s="124" t="s">
        <v>124</v>
      </c>
      <c r="D22" s="124"/>
      <c r="E22" s="124"/>
      <c r="L22"/>
      <c r="M22"/>
      <c r="N22"/>
    </row>
    <row r="23" spans="2:14" s="11" customFormat="1" ht="18.75" customHeight="1" x14ac:dyDescent="0.25">
      <c r="C23" s="125"/>
      <c r="D23" s="126"/>
      <c r="E23" s="127"/>
      <c r="L23"/>
      <c r="M23"/>
      <c r="N23"/>
    </row>
    <row r="24" spans="2:14" s="11" customFormat="1" ht="18.75" customHeight="1" x14ac:dyDescent="0.25">
      <c r="C24" s="128"/>
      <c r="D24" s="129"/>
      <c r="E24" s="130"/>
      <c r="L24"/>
      <c r="M24"/>
      <c r="N24"/>
    </row>
    <row r="25" spans="2:14" s="11" customFormat="1" ht="18.75" customHeight="1" x14ac:dyDescent="0.25">
      <c r="C25" s="128"/>
      <c r="D25" s="129"/>
      <c r="E25" s="130"/>
      <c r="L25"/>
      <c r="M25"/>
      <c r="N25"/>
    </row>
    <row r="26" spans="2:14" s="11" customFormat="1" ht="18.75" customHeight="1" x14ac:dyDescent="0.25">
      <c r="C26" s="128"/>
      <c r="D26" s="129"/>
      <c r="E26" s="130"/>
      <c r="L26"/>
      <c r="M26"/>
      <c r="N26"/>
    </row>
    <row r="27" spans="2:14" s="11" customFormat="1" ht="18.75" customHeight="1" x14ac:dyDescent="0.25">
      <c r="C27" s="128"/>
      <c r="D27" s="129"/>
      <c r="E27" s="130"/>
      <c r="L27"/>
      <c r="M27"/>
      <c r="N27"/>
    </row>
    <row r="28" spans="2:14" s="11" customFormat="1" ht="18.75" customHeight="1" x14ac:dyDescent="0.25">
      <c r="C28" s="128"/>
      <c r="D28" s="129"/>
      <c r="E28" s="130"/>
      <c r="L28"/>
      <c r="M28"/>
      <c r="N28"/>
    </row>
    <row r="29" spans="2:14" s="11" customFormat="1" ht="18.75" customHeight="1" thickBot="1" x14ac:dyDescent="0.3">
      <c r="C29" s="131"/>
      <c r="D29" s="132"/>
      <c r="E29" s="133"/>
      <c r="L29"/>
      <c r="M29"/>
      <c r="N29"/>
    </row>
  </sheetData>
  <sheetProtection password="8956" sheet="1" objects="1" scenarios="1" selectLockedCells="1"/>
  <mergeCells count="5">
    <mergeCell ref="C6:E7"/>
    <mergeCell ref="C22:E22"/>
    <mergeCell ref="C23:E29"/>
    <mergeCell ref="G14:I17"/>
    <mergeCell ref="G18:I19"/>
  </mergeCells>
  <phoneticPr fontId="0" type="noConversion"/>
  <conditionalFormatting sqref="E9:E20">
    <cfRule type="expression" dxfId="34" priority="1" stopIfTrue="1">
      <formula>IF(E9="PASS",1,0)</formula>
    </cfRule>
    <cfRule type="expression" dxfId="33" priority="2" stopIfTrue="1">
      <formula>IF(AND(E9="FAIL",B9="x"),1,0)</formula>
    </cfRule>
    <cfRule type="expression" dxfId="32" priority="3" stopIfTrue="1">
      <formula>IF(E9="FAIL",1,0)</formula>
    </cfRule>
  </conditionalFormatting>
  <conditionalFormatting sqref="G12">
    <cfRule type="cellIs" dxfId="31" priority="4" stopIfTrue="1" operator="equal">
      <formula>"û"</formula>
    </cfRule>
    <cfRule type="cellIs" dxfId="30" priority="5" stopIfTrue="1" operator="equal">
      <formula>"ü"</formula>
    </cfRule>
  </conditionalFormatting>
  <conditionalFormatting sqref="G14">
    <cfRule type="expression" dxfId="29" priority="6" stopIfTrue="1">
      <formula>IF(H10&gt;0,1,0)</formula>
    </cfRule>
  </conditionalFormatting>
  <conditionalFormatting sqref="G19 H18:I19">
    <cfRule type="expression" dxfId="28" priority="7" stopIfTrue="1">
      <formula>IF(H11&gt;0,1,0)</formula>
    </cfRule>
  </conditionalFormatting>
  <conditionalFormatting sqref="G18">
    <cfRule type="expression" dxfId="27" priority="8" stopIfTrue="1">
      <formula>IF(H10&gt;0,1,0)</formula>
    </cfRule>
  </conditionalFormatting>
  <dataValidations count="1">
    <dataValidation type="list" allowBlank="1" showInputMessage="1" showErrorMessage="1" errorTitle="ERROR" error="Please enter YES or NO by typing directly into the relevant cell or selecting from the drop-down list" promptTitle="Enter YES or NO" prompt="Use the drop-down list to enter YES or NO, or type these directly into the relevant cell." sqref="D9:D20">
      <formula1>listdataYN</formula1>
    </dataValidation>
  </dataValidations>
  <hyperlinks>
    <hyperlink ref="G18:I19" r:id="rId1" display="http://www.bma.org.uk/ap.nsf/AttachmentsByTitle/PDFaccominspecfaqs/$FILE/accominspecfaqs.pdf"/>
  </hyperlinks>
  <pageMargins left="0.7" right="0.7" top="0.75" bottom="0.75" header="0.3" footer="0.3"/>
  <pageSetup paperSize="0" scale="46" orientation="portrait" horizontalDpi="360" verticalDpi="360"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fitToPage="1"/>
  </sheetPr>
  <dimension ref="A6:N28"/>
  <sheetViews>
    <sheetView showGridLines="0" showRowColHeaders="0" zoomScale="75" zoomScaleNormal="75" workbookViewId="0">
      <pane ySplit="4" topLeftCell="A5" activePane="bottomLeft" state="frozen"/>
      <selection activeCell="I8" sqref="I8"/>
      <selection pane="bottomLeft" activeCell="D15" sqref="D15"/>
    </sheetView>
  </sheetViews>
  <sheetFormatPr defaultRowHeight="18.75" x14ac:dyDescent="0.3"/>
  <cols>
    <col min="1" max="1" width="2.5703125" style="11" customWidth="1"/>
    <col min="2" max="2" width="17" style="11" customWidth="1"/>
    <col min="3" max="3" width="64" style="21" customWidth="1"/>
    <col min="4" max="4" width="19.42578125" style="22" customWidth="1"/>
    <col min="5" max="5" width="18.140625" style="11" customWidth="1"/>
    <col min="6" max="6" width="12.28515625" style="11" bestFit="1" customWidth="1"/>
    <col min="7" max="7" width="10" style="11" customWidth="1"/>
    <col min="8" max="11" width="9.140625" style="11"/>
  </cols>
  <sheetData>
    <row r="6" spans="2:14" ht="24.95" customHeight="1" x14ac:dyDescent="0.25">
      <c r="C6" s="118" t="s">
        <v>46</v>
      </c>
      <c r="D6" s="119"/>
      <c r="E6" s="120"/>
      <c r="H6" s="11" t="str">
        <f>IF(G6&lt;&gt;"", "PASS", "")</f>
        <v/>
      </c>
    </row>
    <row r="7" spans="2:14" ht="24.95" customHeight="1" x14ac:dyDescent="0.25">
      <c r="C7" s="121"/>
      <c r="D7" s="122"/>
      <c r="E7" s="123"/>
    </row>
    <row r="8" spans="2:14" ht="24.75" customHeight="1" thickBot="1" x14ac:dyDescent="0.3">
      <c r="C8" s="37" t="s">
        <v>47</v>
      </c>
      <c r="D8" s="38" t="s">
        <v>93</v>
      </c>
      <c r="E8" s="38" t="s">
        <v>32</v>
      </c>
      <c r="G8" s="23" t="s">
        <v>97</v>
      </c>
      <c r="J8" s="12"/>
    </row>
    <row r="9" spans="2:14" ht="30" customHeight="1" x14ac:dyDescent="0.25">
      <c r="B9" s="27" t="s">
        <v>96</v>
      </c>
      <c r="C9" s="6" t="s">
        <v>48</v>
      </c>
      <c r="D9" s="40"/>
      <c r="E9" s="13" t="str">
        <f t="shared" ref="E9:E19" si="0">IF(D9="","Not Assessed",IF(OR(D9="YES",D9="y"),"PASS","FAIL"))</f>
        <v>Not Assessed</v>
      </c>
      <c r="F9" s="28">
        <f t="shared" ref="F9:F19" si="1">IF(E9="Not Assessed",1,0)</f>
        <v>1</v>
      </c>
      <c r="G9" s="14" t="s">
        <v>99</v>
      </c>
      <c r="H9" s="15" t="s">
        <v>125</v>
      </c>
      <c r="I9" s="16" t="s">
        <v>100</v>
      </c>
    </row>
    <row r="10" spans="2:14" ht="30" customHeight="1" thickBot="1" x14ac:dyDescent="0.3">
      <c r="B10" s="27" t="s">
        <v>96</v>
      </c>
      <c r="C10" s="6" t="s">
        <v>49</v>
      </c>
      <c r="D10" s="40"/>
      <c r="E10" s="13" t="str">
        <f t="shared" si="0"/>
        <v>Not Assessed</v>
      </c>
      <c r="F10" s="28">
        <f t="shared" si="1"/>
        <v>1</v>
      </c>
      <c r="G10" s="17">
        <f>COUNTIF($E$9:$E$19,"Pass")</f>
        <v>0</v>
      </c>
      <c r="H10" s="18">
        <f>COUNTIF($E$9:$E$19,"Fail")-I10</f>
        <v>0</v>
      </c>
      <c r="I10" s="19">
        <f>SUMPRODUCT(($B$9:$B$19="x")*($E$9:$E$19="Fail"))</f>
        <v>0</v>
      </c>
      <c r="J10" s="28">
        <f>COUNTA(E9:E31)</f>
        <v>11</v>
      </c>
      <c r="N10" s="25"/>
    </row>
    <row r="11" spans="2:14" ht="30" customHeight="1" x14ac:dyDescent="0.25">
      <c r="B11" s="27"/>
      <c r="C11" s="6" t="s">
        <v>91</v>
      </c>
      <c r="D11" s="40"/>
      <c r="E11" s="13" t="str">
        <f t="shared" si="0"/>
        <v>Not Assessed</v>
      </c>
      <c r="F11" s="28">
        <f t="shared" si="1"/>
        <v>1</v>
      </c>
      <c r="N11" s="24"/>
    </row>
    <row r="12" spans="2:14" ht="30" customHeight="1" x14ac:dyDescent="0.35">
      <c r="B12" s="27" t="s">
        <v>96</v>
      </c>
      <c r="C12" s="6" t="s">
        <v>90</v>
      </c>
      <c r="D12" s="40"/>
      <c r="E12" s="13" t="str">
        <f t="shared" si="0"/>
        <v>Not Assessed</v>
      </c>
      <c r="F12" s="28">
        <f t="shared" si="1"/>
        <v>1</v>
      </c>
      <c r="G12" s="26" t="str">
        <f>IF(H12="Room Survey Completed","ü","û")</f>
        <v>û</v>
      </c>
      <c r="H12" s="23" t="str">
        <f>IF(SUM(F9:F19)&gt;0,SUM(F9:F19)&amp; " Item(s) Unassessed - Please Complete the Survey","Room Survey Completed")</f>
        <v>11 Item(s) Unassessed - Please Complete the Survey</v>
      </c>
    </row>
    <row r="13" spans="2:14" ht="30" customHeight="1" x14ac:dyDescent="0.25">
      <c r="B13" s="27" t="s">
        <v>96</v>
      </c>
      <c r="C13" s="6" t="s">
        <v>101</v>
      </c>
      <c r="D13" s="40"/>
      <c r="E13" s="13" t="str">
        <f t="shared" si="0"/>
        <v>Not Assessed</v>
      </c>
      <c r="F13" s="28">
        <f t="shared" si="1"/>
        <v>1</v>
      </c>
    </row>
    <row r="14" spans="2:14" ht="30" customHeight="1" x14ac:dyDescent="0.25">
      <c r="B14" s="27" t="s">
        <v>96</v>
      </c>
      <c r="C14" s="6" t="s">
        <v>130</v>
      </c>
      <c r="D14" s="40"/>
      <c r="E14" s="13" t="str">
        <f t="shared" si="0"/>
        <v>Not Assessed</v>
      </c>
      <c r="F14" s="28">
        <f t="shared" si="1"/>
        <v>1</v>
      </c>
      <c r="G14" s="134" t="str">
        <f>IF(H10&gt;0,"An 'amber' fail means that the accommodation has failed to meet the required standard, but the work required to rectify this should be relatively minor. For further information see the FAQs at : ","")</f>
        <v/>
      </c>
      <c r="H14" s="134"/>
      <c r="I14" s="134"/>
    </row>
    <row r="15" spans="2:14" ht="30" customHeight="1" x14ac:dyDescent="0.25">
      <c r="B15" s="27"/>
      <c r="C15" s="6" t="s">
        <v>84</v>
      </c>
      <c r="D15" s="40"/>
      <c r="E15" s="13" t="str">
        <f t="shared" si="0"/>
        <v>Not Assessed</v>
      </c>
      <c r="F15" s="28">
        <f t="shared" si="1"/>
        <v>1</v>
      </c>
      <c r="G15" s="134"/>
      <c r="H15" s="134"/>
      <c r="I15" s="134"/>
    </row>
    <row r="16" spans="2:14" ht="30" customHeight="1" x14ac:dyDescent="0.25">
      <c r="B16" s="27" t="s">
        <v>96</v>
      </c>
      <c r="C16" s="6" t="s">
        <v>85</v>
      </c>
      <c r="D16" s="40"/>
      <c r="E16" s="13" t="str">
        <f t="shared" si="0"/>
        <v>Not Assessed</v>
      </c>
      <c r="F16" s="28">
        <f t="shared" si="1"/>
        <v>1</v>
      </c>
      <c r="G16" s="134"/>
      <c r="H16" s="134"/>
      <c r="I16" s="134"/>
    </row>
    <row r="17" spans="2:14" ht="30" customHeight="1" x14ac:dyDescent="0.25">
      <c r="B17" s="27" t="s">
        <v>96</v>
      </c>
      <c r="C17" s="6" t="s">
        <v>86</v>
      </c>
      <c r="D17" s="40"/>
      <c r="E17" s="13" t="str">
        <f t="shared" si="0"/>
        <v>Not Assessed</v>
      </c>
      <c r="F17" s="28">
        <f t="shared" si="1"/>
        <v>1</v>
      </c>
      <c r="G17" s="134"/>
      <c r="H17" s="134"/>
      <c r="I17" s="134"/>
    </row>
    <row r="18" spans="2:14" ht="30" customHeight="1" x14ac:dyDescent="0.25">
      <c r="B18" s="27"/>
      <c r="C18" s="6" t="s">
        <v>87</v>
      </c>
      <c r="D18" s="40"/>
      <c r="E18" s="13" t="str">
        <f t="shared" si="0"/>
        <v>Not Assessed</v>
      </c>
      <c r="F18" s="28">
        <f t="shared" si="1"/>
        <v>1</v>
      </c>
      <c r="G18" s="135" t="str">
        <f>IF(H10&gt;0,"http://www.bma.org.uk/ap.nsf/AttachmentsByTitle/PDFaccominspecfaqs/$FILE/accominspecfaqs.pdf","")</f>
        <v/>
      </c>
      <c r="H18" s="135"/>
      <c r="I18" s="135"/>
    </row>
    <row r="19" spans="2:14" ht="30" customHeight="1" x14ac:dyDescent="0.25">
      <c r="B19" s="27"/>
      <c r="C19" s="6" t="s">
        <v>88</v>
      </c>
      <c r="D19" s="40"/>
      <c r="E19" s="13" t="str">
        <f t="shared" si="0"/>
        <v>Not Assessed</v>
      </c>
      <c r="F19" s="28">
        <f t="shared" si="1"/>
        <v>1</v>
      </c>
      <c r="G19" s="135"/>
      <c r="H19" s="135"/>
      <c r="I19" s="135"/>
    </row>
    <row r="21" spans="2:14" s="11" customFormat="1" ht="36.75" customHeight="1" thickBot="1" x14ac:dyDescent="0.3">
      <c r="C21" s="124" t="s">
        <v>122</v>
      </c>
      <c r="D21" s="124"/>
      <c r="E21" s="124"/>
      <c r="L21"/>
      <c r="M21"/>
      <c r="N21"/>
    </row>
    <row r="22" spans="2:14" s="11" customFormat="1" ht="18.75" customHeight="1" x14ac:dyDescent="0.25">
      <c r="C22" s="125"/>
      <c r="D22" s="126"/>
      <c r="E22" s="127"/>
      <c r="L22"/>
      <c r="M22"/>
      <c r="N22"/>
    </row>
    <row r="23" spans="2:14" s="11" customFormat="1" ht="18.75" customHeight="1" x14ac:dyDescent="0.25">
      <c r="C23" s="128"/>
      <c r="D23" s="129"/>
      <c r="E23" s="130"/>
      <c r="L23"/>
      <c r="M23"/>
      <c r="N23"/>
    </row>
    <row r="24" spans="2:14" s="11" customFormat="1" ht="18.75" customHeight="1" x14ac:dyDescent="0.25">
      <c r="C24" s="128"/>
      <c r="D24" s="129"/>
      <c r="E24" s="130"/>
      <c r="L24"/>
      <c r="M24"/>
      <c r="N24"/>
    </row>
    <row r="25" spans="2:14" s="11" customFormat="1" ht="18.75" customHeight="1" x14ac:dyDescent="0.25">
      <c r="C25" s="128"/>
      <c r="D25" s="129"/>
      <c r="E25" s="130"/>
      <c r="L25"/>
      <c r="M25"/>
      <c r="N25"/>
    </row>
    <row r="26" spans="2:14" s="11" customFormat="1" ht="18.75" customHeight="1" x14ac:dyDescent="0.25">
      <c r="C26" s="128"/>
      <c r="D26" s="129"/>
      <c r="E26" s="130"/>
      <c r="L26"/>
      <c r="M26"/>
      <c r="N26"/>
    </row>
    <row r="27" spans="2:14" s="11" customFormat="1" ht="18.75" customHeight="1" x14ac:dyDescent="0.25">
      <c r="C27" s="128"/>
      <c r="D27" s="129"/>
      <c r="E27" s="130"/>
      <c r="L27"/>
      <c r="M27"/>
      <c r="N27"/>
    </row>
    <row r="28" spans="2:14" s="11" customFormat="1" ht="18.75" customHeight="1" thickBot="1" x14ac:dyDescent="0.3">
      <c r="C28" s="131"/>
      <c r="D28" s="132"/>
      <c r="E28" s="133"/>
      <c r="L28"/>
      <c r="M28"/>
      <c r="N28"/>
    </row>
  </sheetData>
  <sheetProtection password="8956" sheet="1" objects="1" scenarios="1" selectLockedCells="1"/>
  <mergeCells count="5">
    <mergeCell ref="C6:E7"/>
    <mergeCell ref="C21:E21"/>
    <mergeCell ref="C22:E28"/>
    <mergeCell ref="G14:I17"/>
    <mergeCell ref="G18:I19"/>
  </mergeCells>
  <phoneticPr fontId="0" type="noConversion"/>
  <conditionalFormatting sqref="E9:E19">
    <cfRule type="expression" dxfId="26" priority="1" stopIfTrue="1">
      <formula>IF(E9="PASS",1,0)</formula>
    </cfRule>
    <cfRule type="expression" dxfId="25" priority="2" stopIfTrue="1">
      <formula>IF(AND(E9="FAIL",B9="x"),1,0)</formula>
    </cfRule>
    <cfRule type="expression" dxfId="24" priority="3" stopIfTrue="1">
      <formula>IF(E9="FAIL",1,0)</formula>
    </cfRule>
  </conditionalFormatting>
  <conditionalFormatting sqref="J8">
    <cfRule type="expression" dxfId="23" priority="4" stopIfTrue="1">
      <formula>NOT(ISERROR(SEARCH("PASS",J8)))</formula>
    </cfRule>
  </conditionalFormatting>
  <conditionalFormatting sqref="G12">
    <cfRule type="cellIs" dxfId="22" priority="5" stopIfTrue="1" operator="equal">
      <formula>"û"</formula>
    </cfRule>
    <cfRule type="cellIs" dxfId="21" priority="6" stopIfTrue="1" operator="equal">
      <formula>"ü"</formula>
    </cfRule>
  </conditionalFormatting>
  <conditionalFormatting sqref="G14">
    <cfRule type="expression" dxfId="20" priority="7" stopIfTrue="1">
      <formula>IF(H10&gt;0,1,0)</formula>
    </cfRule>
  </conditionalFormatting>
  <conditionalFormatting sqref="G19 H18:I19">
    <cfRule type="expression" dxfId="19" priority="8" stopIfTrue="1">
      <formula>IF(H11&gt;0,1,0)</formula>
    </cfRule>
  </conditionalFormatting>
  <conditionalFormatting sqref="G18">
    <cfRule type="expression" dxfId="18" priority="9" stopIfTrue="1">
      <formula>IF(H10&gt;0,1,0)</formula>
    </cfRule>
  </conditionalFormatting>
  <dataValidations count="1">
    <dataValidation type="list" allowBlank="1" showInputMessage="1" showErrorMessage="1" errorTitle="ERROR" error="Please enter YES or NO by typing directly into the relevant cell or selecting from the drop-down list" promptTitle="Enter YES or NO" prompt="Use the drop-down list to enter YES or NO, or type these directly into the relevant cell." sqref="D9:D19">
      <formula1>listdataYN</formula1>
    </dataValidation>
  </dataValidations>
  <hyperlinks>
    <hyperlink ref="G18:I19" r:id="rId1" display="http://www.bma.org.uk/ap.nsf/AttachmentsByTitle/PDFaccominspecfaqs/$FILE/accominspecfaqs.pdf"/>
  </hyperlinks>
  <pageMargins left="0.7" right="0.7" top="0.75" bottom="0.75" header="0.3" footer="0.3"/>
  <pageSetup paperSize="0" scale="46" orientation="portrait" horizontalDpi="360" verticalDpi="36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6:N25"/>
  <sheetViews>
    <sheetView showGridLines="0" showRowColHeaders="0" zoomScale="75" zoomScaleNormal="75" workbookViewId="0">
      <pane ySplit="4" topLeftCell="A5" activePane="bottomLeft" state="frozen"/>
      <selection activeCell="I8" sqref="I8"/>
      <selection pane="bottomLeft" activeCell="C19" sqref="C19:E25"/>
    </sheetView>
  </sheetViews>
  <sheetFormatPr defaultRowHeight="18.75" x14ac:dyDescent="0.3"/>
  <cols>
    <col min="1" max="1" width="2.5703125" style="11" customWidth="1"/>
    <col min="2" max="2" width="17" style="11" customWidth="1"/>
    <col min="3" max="3" width="64" style="21" customWidth="1"/>
    <col min="4" max="4" width="19.42578125" style="22" customWidth="1"/>
    <col min="5" max="5" width="18.140625" style="11" customWidth="1"/>
    <col min="6" max="6" width="12.28515625" style="11" bestFit="1" customWidth="1"/>
    <col min="7" max="7" width="10" style="11" customWidth="1"/>
    <col min="8" max="11" width="9.140625" style="11"/>
  </cols>
  <sheetData>
    <row r="6" spans="2:14" ht="24.95" customHeight="1" x14ac:dyDescent="0.25">
      <c r="C6" s="118" t="s">
        <v>50</v>
      </c>
      <c r="D6" s="119"/>
      <c r="E6" s="120"/>
      <c r="H6" s="11" t="str">
        <f>IF(G6&lt;&gt;"", "PASS", "")</f>
        <v/>
      </c>
    </row>
    <row r="7" spans="2:14" ht="24.95" customHeight="1" x14ac:dyDescent="0.25">
      <c r="C7" s="121"/>
      <c r="D7" s="122"/>
      <c r="E7" s="123"/>
    </row>
    <row r="8" spans="2:14" ht="24.75" customHeight="1" thickBot="1" x14ac:dyDescent="0.3">
      <c r="C8" s="37" t="s">
        <v>71</v>
      </c>
      <c r="D8" s="38" t="s">
        <v>93</v>
      </c>
      <c r="E8" s="38" t="s">
        <v>32</v>
      </c>
      <c r="G8" s="23" t="s">
        <v>97</v>
      </c>
      <c r="J8" s="12"/>
    </row>
    <row r="9" spans="2:14" ht="30" customHeight="1" x14ac:dyDescent="0.25">
      <c r="B9" s="27" t="s">
        <v>96</v>
      </c>
      <c r="C9" s="6" t="s">
        <v>72</v>
      </c>
      <c r="D9" s="40"/>
      <c r="E9" s="13" t="str">
        <f t="shared" ref="E9:E16" si="0">IF(D9="","Not Assessed",IF(OR(D9="YES",D9="y"),"PASS","FAIL"))</f>
        <v>Not Assessed</v>
      </c>
      <c r="F9" s="28">
        <f>IF(E9="Not Assessed",1,0)</f>
        <v>1</v>
      </c>
      <c r="G9" s="14" t="s">
        <v>99</v>
      </c>
      <c r="H9" s="15" t="s">
        <v>125</v>
      </c>
      <c r="I9" s="16" t="s">
        <v>100</v>
      </c>
    </row>
    <row r="10" spans="2:14" ht="30" customHeight="1" thickBot="1" x14ac:dyDescent="0.3">
      <c r="B10" s="27"/>
      <c r="C10" s="6" t="s">
        <v>73</v>
      </c>
      <c r="D10" s="40"/>
      <c r="E10" s="13" t="str">
        <f t="shared" si="0"/>
        <v>Not Assessed</v>
      </c>
      <c r="F10" s="28">
        <f t="shared" ref="F10:F16" si="1">IF(E10="Not Assessed",1,0)</f>
        <v>1</v>
      </c>
      <c r="G10" s="17">
        <f>COUNTIF($E$9:$E$16,"Pass")</f>
        <v>0</v>
      </c>
      <c r="H10" s="18">
        <f>COUNTIF($E$9:$E$16,"Fail")-I10</f>
        <v>0</v>
      </c>
      <c r="I10" s="19">
        <f>SUMPRODUCT(($B$9:$B$16="x")*($E$9:$E$16="Fail"))</f>
        <v>0</v>
      </c>
      <c r="J10" s="28">
        <f>COUNTA(E9:E31)</f>
        <v>8</v>
      </c>
      <c r="N10" s="25"/>
    </row>
    <row r="11" spans="2:14" ht="30" customHeight="1" x14ac:dyDescent="0.25">
      <c r="B11" s="27"/>
      <c r="C11" s="6" t="s">
        <v>74</v>
      </c>
      <c r="D11" s="40"/>
      <c r="E11" s="13" t="str">
        <f t="shared" si="0"/>
        <v>Not Assessed</v>
      </c>
      <c r="F11" s="28">
        <f t="shared" si="1"/>
        <v>1</v>
      </c>
      <c r="N11" s="24"/>
    </row>
    <row r="12" spans="2:14" ht="30" customHeight="1" x14ac:dyDescent="0.35">
      <c r="B12" s="27" t="s">
        <v>96</v>
      </c>
      <c r="C12" s="6" t="s">
        <v>85</v>
      </c>
      <c r="D12" s="40"/>
      <c r="E12" s="13" t="str">
        <f t="shared" si="0"/>
        <v>Not Assessed</v>
      </c>
      <c r="F12" s="28">
        <f t="shared" si="1"/>
        <v>1</v>
      </c>
      <c r="G12" s="26" t="str">
        <f>IF(H12="Room Survey Completed","ü","û")</f>
        <v>û</v>
      </c>
      <c r="H12" s="23" t="str">
        <f>IF(SUM(F9:F16)&gt;0,SUM(F9:F16)&amp; " Item(s) Unassessed - Please Complete the Survey","Room Survey Completed")</f>
        <v>8 Item(s) Unassessed - Please Complete the Survey</v>
      </c>
    </row>
    <row r="13" spans="2:14" ht="30" customHeight="1" x14ac:dyDescent="0.25">
      <c r="B13" s="27" t="s">
        <v>96</v>
      </c>
      <c r="C13" s="6" t="s">
        <v>86</v>
      </c>
      <c r="D13" s="40"/>
      <c r="E13" s="13" t="str">
        <f t="shared" si="0"/>
        <v>Not Assessed</v>
      </c>
      <c r="F13" s="28">
        <f t="shared" si="1"/>
        <v>1</v>
      </c>
    </row>
    <row r="14" spans="2:14" ht="30" customHeight="1" x14ac:dyDescent="0.25">
      <c r="B14" s="27" t="s">
        <v>96</v>
      </c>
      <c r="C14" s="6" t="s">
        <v>68</v>
      </c>
      <c r="D14" s="40"/>
      <c r="E14" s="13" t="str">
        <f t="shared" si="0"/>
        <v>Not Assessed</v>
      </c>
      <c r="F14" s="28">
        <f t="shared" si="1"/>
        <v>1</v>
      </c>
      <c r="G14" s="134" t="str">
        <f>IF(H10&gt;0,"An 'amber' fail means that the accommodation has failed to meet the required standard, but the work required to rectify this should be relatively minor. For further information see the FAQs at : ","")</f>
        <v/>
      </c>
      <c r="H14" s="134"/>
      <c r="I14" s="134"/>
    </row>
    <row r="15" spans="2:14" ht="30" customHeight="1" x14ac:dyDescent="0.25">
      <c r="B15" s="27"/>
      <c r="C15" s="6" t="s">
        <v>75</v>
      </c>
      <c r="D15" s="40"/>
      <c r="E15" s="13" t="str">
        <f t="shared" si="0"/>
        <v>Not Assessed</v>
      </c>
      <c r="F15" s="28">
        <f t="shared" si="1"/>
        <v>1</v>
      </c>
      <c r="G15" s="134"/>
      <c r="H15" s="134"/>
      <c r="I15" s="134"/>
    </row>
    <row r="16" spans="2:14" ht="30" customHeight="1" x14ac:dyDescent="0.25">
      <c r="B16" s="27"/>
      <c r="C16" s="6" t="s">
        <v>76</v>
      </c>
      <c r="D16" s="40"/>
      <c r="E16" s="13" t="str">
        <f t="shared" si="0"/>
        <v>Not Assessed</v>
      </c>
      <c r="F16" s="28">
        <f t="shared" si="1"/>
        <v>1</v>
      </c>
      <c r="G16" s="134"/>
      <c r="H16" s="134"/>
      <c r="I16" s="134"/>
    </row>
    <row r="17" spans="3:14" x14ac:dyDescent="0.3">
      <c r="G17" s="134"/>
      <c r="H17" s="134"/>
      <c r="I17" s="134"/>
    </row>
    <row r="18" spans="3:14" s="11" customFormat="1" ht="30" customHeight="1" thickBot="1" x14ac:dyDescent="0.3">
      <c r="C18" s="124" t="s">
        <v>121</v>
      </c>
      <c r="D18" s="124"/>
      <c r="E18" s="124"/>
      <c r="G18" s="135" t="str">
        <f>IF(H10&gt;0,"http://www.bma.org.uk/ap.nsf/AttachmentsByTitle/PDFaccominspecfaqs/$FILE/accominspecfaqs.pdf","")</f>
        <v/>
      </c>
      <c r="H18" s="135"/>
      <c r="I18" s="135"/>
      <c r="L18"/>
      <c r="M18"/>
      <c r="N18"/>
    </row>
    <row r="19" spans="3:14" s="11" customFormat="1" ht="30" customHeight="1" x14ac:dyDescent="0.25">
      <c r="C19" s="125"/>
      <c r="D19" s="126"/>
      <c r="E19" s="127"/>
      <c r="G19" s="135"/>
      <c r="H19" s="135"/>
      <c r="I19" s="135"/>
      <c r="L19"/>
      <c r="M19"/>
      <c r="N19"/>
    </row>
    <row r="20" spans="3:14" s="11" customFormat="1" ht="18.75" customHeight="1" x14ac:dyDescent="0.25">
      <c r="C20" s="128"/>
      <c r="D20" s="129"/>
      <c r="E20" s="130"/>
      <c r="L20"/>
      <c r="M20"/>
      <c r="N20"/>
    </row>
    <row r="21" spans="3:14" s="11" customFormat="1" ht="18.75" customHeight="1" x14ac:dyDescent="0.25">
      <c r="C21" s="128"/>
      <c r="D21" s="129"/>
      <c r="E21" s="130"/>
      <c r="L21"/>
      <c r="M21"/>
      <c r="N21"/>
    </row>
    <row r="22" spans="3:14" s="11" customFormat="1" ht="18.75" customHeight="1" x14ac:dyDescent="0.25">
      <c r="C22" s="128"/>
      <c r="D22" s="129"/>
      <c r="E22" s="130"/>
      <c r="L22"/>
      <c r="M22"/>
      <c r="N22"/>
    </row>
    <row r="23" spans="3:14" s="11" customFormat="1" ht="18.75" customHeight="1" x14ac:dyDescent="0.25">
      <c r="C23" s="128"/>
      <c r="D23" s="129"/>
      <c r="E23" s="130"/>
      <c r="L23"/>
      <c r="M23"/>
      <c r="N23"/>
    </row>
    <row r="24" spans="3:14" s="11" customFormat="1" ht="18.75" customHeight="1" x14ac:dyDescent="0.25">
      <c r="C24" s="128"/>
      <c r="D24" s="129"/>
      <c r="E24" s="130"/>
      <c r="L24"/>
      <c r="M24"/>
      <c r="N24"/>
    </row>
    <row r="25" spans="3:14" s="11" customFormat="1" ht="18.75" customHeight="1" thickBot="1" x14ac:dyDescent="0.3">
      <c r="C25" s="131"/>
      <c r="D25" s="132"/>
      <c r="E25" s="133"/>
      <c r="L25"/>
      <c r="M25"/>
      <c r="N25"/>
    </row>
  </sheetData>
  <sheetProtection password="8956" sheet="1" objects="1" scenarios="1" selectLockedCells="1"/>
  <mergeCells count="5">
    <mergeCell ref="C6:E7"/>
    <mergeCell ref="C18:E18"/>
    <mergeCell ref="C19:E25"/>
    <mergeCell ref="G14:I17"/>
    <mergeCell ref="G18:I19"/>
  </mergeCells>
  <phoneticPr fontId="0" type="noConversion"/>
  <conditionalFormatting sqref="J8">
    <cfRule type="containsText" dxfId="17" priority="13" operator="containsText" text="PASS">
      <formula>NOT(ISERROR(SEARCH("PASS",J8)))</formula>
    </cfRule>
  </conditionalFormatting>
  <conditionalFormatting sqref="G12">
    <cfRule type="cellIs" dxfId="16" priority="15" stopIfTrue="1" operator="equal">
      <formula>"û"</formula>
    </cfRule>
    <cfRule type="cellIs" dxfId="15" priority="16" stopIfTrue="1" operator="equal">
      <formula>"ü"</formula>
    </cfRule>
  </conditionalFormatting>
  <conditionalFormatting sqref="E9:E16">
    <cfRule type="expression" dxfId="14" priority="17" stopIfTrue="1">
      <formula>IF(E9="PASS",1,0)</formula>
    </cfRule>
    <cfRule type="expression" dxfId="13" priority="18" stopIfTrue="1">
      <formula>IF(AND(E9="FAIL",B9="x"),1,0)</formula>
    </cfRule>
    <cfRule type="expression" dxfId="12" priority="19" stopIfTrue="1">
      <formula>IF(E9="FAIL",1,0)</formula>
    </cfRule>
  </conditionalFormatting>
  <conditionalFormatting sqref="G19 H18:I19">
    <cfRule type="expression" dxfId="11" priority="20" stopIfTrue="1">
      <formula>IF(H11&gt;0,1,0)</formula>
    </cfRule>
  </conditionalFormatting>
  <conditionalFormatting sqref="G18">
    <cfRule type="expression" dxfId="10" priority="21" stopIfTrue="1">
      <formula>IF(H10&gt;0,1,0)</formula>
    </cfRule>
  </conditionalFormatting>
  <conditionalFormatting sqref="G14:I17">
    <cfRule type="expression" dxfId="9" priority="22" stopIfTrue="1">
      <formula>IF(H10&gt;0,1,0)</formula>
    </cfRule>
  </conditionalFormatting>
  <dataValidations count="1">
    <dataValidation type="list" allowBlank="1" showInputMessage="1" showErrorMessage="1" errorTitle="ERROR" error="Please enter YES or NO by typing directly into the relevant cell or selecting from the drop-down list" promptTitle="Enter YES or NO" prompt="Use the drop-down list to enter YES or NO, or type these directly into the relevant cell." sqref="D9:D16">
      <formula1>listdataYN</formula1>
    </dataValidation>
  </dataValidations>
  <hyperlinks>
    <hyperlink ref="G18:I19" r:id="rId1" display="http://www.bma.org.uk/ap.nsf/AttachmentsByTitle/PDFaccominspecfaqs/$FILE/accominspecfaqs.pdf"/>
  </hyperlinks>
  <pageMargins left="0.7" right="0.7" top="0.75" bottom="0.75" header="0.3" footer="0.3"/>
  <pageSetup paperSize="0" scale="44" orientation="portrait" horizontalDpi="360" verticalDpi="36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B6:N21"/>
  <sheetViews>
    <sheetView showGridLines="0" showRowColHeaders="0" zoomScale="75" zoomScaleNormal="75" workbookViewId="0">
      <pane ySplit="4" topLeftCell="A5" activePane="bottomLeft" state="frozen"/>
      <selection activeCell="I8" sqref="I8"/>
      <selection pane="bottomLeft" activeCell="C15" sqref="C15:E21"/>
    </sheetView>
  </sheetViews>
  <sheetFormatPr defaultRowHeight="18.75" x14ac:dyDescent="0.3"/>
  <cols>
    <col min="1" max="1" width="2.5703125" style="11" customWidth="1"/>
    <col min="2" max="2" width="17" style="11" customWidth="1"/>
    <col min="3" max="3" width="64" style="21" customWidth="1"/>
    <col min="4" max="4" width="19.42578125" style="22" customWidth="1"/>
    <col min="5" max="5" width="18.140625" style="11" customWidth="1"/>
    <col min="6" max="6" width="12.28515625" style="11" bestFit="1" customWidth="1"/>
    <col min="7" max="7" width="10" style="11" customWidth="1"/>
    <col min="8" max="11" width="9.140625" style="11"/>
    <col min="15" max="16384" width="9.140625" style="11"/>
  </cols>
  <sheetData>
    <row r="6" spans="2:14" ht="24.95" customHeight="1" x14ac:dyDescent="0.25">
      <c r="C6" s="118" t="s">
        <v>77</v>
      </c>
      <c r="D6" s="119"/>
      <c r="E6" s="120"/>
    </row>
    <row r="7" spans="2:14" ht="24.95" customHeight="1" x14ac:dyDescent="0.25">
      <c r="C7" s="121"/>
      <c r="D7" s="122"/>
      <c r="E7" s="123"/>
    </row>
    <row r="8" spans="2:14" ht="24.75" customHeight="1" thickBot="1" x14ac:dyDescent="0.3">
      <c r="C8" s="37" t="s">
        <v>78</v>
      </c>
      <c r="D8" s="38" t="s">
        <v>93</v>
      </c>
      <c r="E8" s="38" t="s">
        <v>32</v>
      </c>
      <c r="G8" s="23" t="s">
        <v>97</v>
      </c>
      <c r="J8" s="12" t="str">
        <f>IF(H6&lt;&gt;"", "PASS", "")</f>
        <v/>
      </c>
    </row>
    <row r="9" spans="2:14" ht="30" customHeight="1" x14ac:dyDescent="0.25">
      <c r="B9" s="27" t="s">
        <v>96</v>
      </c>
      <c r="C9" s="6" t="s">
        <v>85</v>
      </c>
      <c r="D9" s="40"/>
      <c r="E9" s="13" t="str">
        <f>IF(D9="","Not Assessed",IF(OR(D9="YES",D9="y"),"PASS","FAIL"))</f>
        <v>Not Assessed</v>
      </c>
      <c r="F9" s="28">
        <f>IF(E9="Not Assessed",1,0)</f>
        <v>1</v>
      </c>
      <c r="G9" s="14" t="s">
        <v>99</v>
      </c>
      <c r="H9" s="15" t="s">
        <v>125</v>
      </c>
      <c r="I9" s="16" t="s">
        <v>100</v>
      </c>
    </row>
    <row r="10" spans="2:14" ht="30" customHeight="1" thickBot="1" x14ac:dyDescent="0.3">
      <c r="B10" s="27" t="s">
        <v>96</v>
      </c>
      <c r="C10" s="6" t="s">
        <v>86</v>
      </c>
      <c r="D10" s="40"/>
      <c r="E10" s="13" t="str">
        <f>IF(D10="","Not Assessed",IF(OR(D10="YES",D10="y"),"PASS","FAIL"))</f>
        <v>Not Assessed</v>
      </c>
      <c r="F10" s="28">
        <f>IF(E10="Not Assessed",1,0)</f>
        <v>1</v>
      </c>
      <c r="G10" s="17">
        <f>COUNTIF($E$9:$E$12,"Pass")</f>
        <v>0</v>
      </c>
      <c r="H10" s="18">
        <f>COUNTIF($E$9:$E$12,"Fail")-I10</f>
        <v>0</v>
      </c>
      <c r="I10" s="19">
        <f>SUMPRODUCT(($B$9:$B$12="x")*($E$9:$E$12="Fail"))</f>
        <v>0</v>
      </c>
      <c r="J10" s="28">
        <f>COUNTA(E9:E31)</f>
        <v>4</v>
      </c>
      <c r="N10" s="25"/>
    </row>
    <row r="11" spans="2:14" ht="30" customHeight="1" x14ac:dyDescent="0.25">
      <c r="B11" s="27" t="s">
        <v>96</v>
      </c>
      <c r="C11" s="6" t="s">
        <v>79</v>
      </c>
      <c r="D11" s="40"/>
      <c r="E11" s="13" t="str">
        <f>IF(D11="","Not Assessed",IF(OR(D11="YES",D11="y"),"PASS","FAIL"))</f>
        <v>Not Assessed</v>
      </c>
      <c r="F11" s="28">
        <f>IF(E11="Not Assessed",1,0)</f>
        <v>1</v>
      </c>
      <c r="N11" s="24"/>
    </row>
    <row r="12" spans="2:14" ht="30" customHeight="1" x14ac:dyDescent="0.35">
      <c r="B12" s="27" t="s">
        <v>96</v>
      </c>
      <c r="C12" s="6" t="s">
        <v>80</v>
      </c>
      <c r="D12" s="40"/>
      <c r="E12" s="13" t="str">
        <f>IF(D12="","Not Assessed",IF(OR(D12="YES",D12="y"),"PASS","FAIL"))</f>
        <v>Not Assessed</v>
      </c>
      <c r="F12" s="28">
        <f>IF(E12="Not Assessed",1,0)</f>
        <v>1</v>
      </c>
      <c r="G12" s="26" t="str">
        <f>IF(H12="Room Survey Completed","ü","û")</f>
        <v>û</v>
      </c>
      <c r="H12" s="23" t="str">
        <f>IF(SUM(F9:F13)&gt;0,SUM(F9:F13)&amp; " Item(s) Unassessed - Please Complete the Survey","Room Survey Completed")</f>
        <v>4 Item(s) Unassessed - Please Complete the Survey</v>
      </c>
    </row>
    <row r="13" spans="2:14" ht="30" customHeight="1" x14ac:dyDescent="0.3">
      <c r="B13" s="27"/>
      <c r="D13" s="29"/>
      <c r="E13" s="29"/>
      <c r="F13" s="28"/>
    </row>
    <row r="14" spans="2:14" ht="36.75" customHeight="1" thickBot="1" x14ac:dyDescent="0.3">
      <c r="C14" s="124" t="s">
        <v>92</v>
      </c>
      <c r="D14" s="124"/>
      <c r="E14" s="124"/>
      <c r="G14" s="134" t="str">
        <f>IF(H10&gt;0,"An 'amber' fail means that the accommodation has failed to meet the required standard, but the work required to rectify this should be relatively minor. For further information see the FAQs at : ","")</f>
        <v/>
      </c>
      <c r="H14" s="134"/>
      <c r="I14" s="134"/>
    </row>
    <row r="15" spans="2:14" ht="18.75" customHeight="1" x14ac:dyDescent="0.25">
      <c r="C15" s="125"/>
      <c r="D15" s="126"/>
      <c r="E15" s="127"/>
      <c r="G15" s="134"/>
      <c r="H15" s="134"/>
      <c r="I15" s="134"/>
    </row>
    <row r="16" spans="2:14" ht="18.75" customHeight="1" x14ac:dyDescent="0.25">
      <c r="C16" s="128"/>
      <c r="D16" s="129"/>
      <c r="E16" s="130"/>
      <c r="G16" s="134"/>
      <c r="H16" s="134"/>
      <c r="I16" s="134"/>
    </row>
    <row r="17" spans="3:9" ht="32.25" customHeight="1" x14ac:dyDescent="0.25">
      <c r="C17" s="128"/>
      <c r="D17" s="129"/>
      <c r="E17" s="130"/>
      <c r="G17" s="134"/>
      <c r="H17" s="134"/>
      <c r="I17" s="134"/>
    </row>
    <row r="18" spans="3:9" ht="30" customHeight="1" x14ac:dyDescent="0.25">
      <c r="C18" s="128"/>
      <c r="D18" s="129"/>
      <c r="E18" s="130"/>
      <c r="G18" s="135" t="str">
        <f>IF(H10&gt;0,"http://www.bma.org.uk/ap.nsf/AttachmentsByTitle/PDFaccominspecfaqs/$FILE/accominspecfaqs.pdf","")</f>
        <v/>
      </c>
      <c r="H18" s="135"/>
      <c r="I18" s="135"/>
    </row>
    <row r="19" spans="3:9" ht="30" customHeight="1" x14ac:dyDescent="0.25">
      <c r="C19" s="128"/>
      <c r="D19" s="129"/>
      <c r="E19" s="130"/>
      <c r="G19" s="135"/>
      <c r="H19" s="135"/>
      <c r="I19" s="135"/>
    </row>
    <row r="20" spans="3:9" ht="18.75" customHeight="1" x14ac:dyDescent="0.25">
      <c r="C20" s="128"/>
      <c r="D20" s="129"/>
      <c r="E20" s="130"/>
      <c r="G20" s="64"/>
      <c r="H20" s="64"/>
      <c r="I20" s="64"/>
    </row>
    <row r="21" spans="3:9" ht="18.75" customHeight="1" thickBot="1" x14ac:dyDescent="0.3">
      <c r="C21" s="131"/>
      <c r="D21" s="132"/>
      <c r="E21" s="133"/>
    </row>
  </sheetData>
  <sheetProtection password="8956" sheet="1" objects="1" scenarios="1" selectLockedCells="1"/>
  <mergeCells count="5">
    <mergeCell ref="C6:E7"/>
    <mergeCell ref="C14:E14"/>
    <mergeCell ref="C15:E21"/>
    <mergeCell ref="G14:I17"/>
    <mergeCell ref="G18:I19"/>
  </mergeCells>
  <phoneticPr fontId="0" type="noConversion"/>
  <conditionalFormatting sqref="E9:E13">
    <cfRule type="expression" dxfId="8" priority="22" stopIfTrue="1">
      <formula>IF(E9="PASS",1,0)</formula>
    </cfRule>
    <cfRule type="expression" dxfId="7" priority="23" stopIfTrue="1">
      <formula>IF(AND(E9="FAIL",B9="x"),1,0)</formula>
    </cfRule>
    <cfRule type="expression" dxfId="6" priority="24" stopIfTrue="1">
      <formula>IF(E9="FAIL",1,0)</formula>
    </cfRule>
  </conditionalFormatting>
  <conditionalFormatting sqref="J8">
    <cfRule type="containsText" dxfId="5" priority="21" operator="containsText" text="PASS">
      <formula>NOT(ISERROR(SEARCH("PASS",J8)))</formula>
    </cfRule>
  </conditionalFormatting>
  <conditionalFormatting sqref="G12">
    <cfRule type="cellIs" dxfId="4" priority="26" stopIfTrue="1" operator="equal">
      <formula>"û"</formula>
    </cfRule>
    <cfRule type="cellIs" dxfId="3" priority="27" stopIfTrue="1" operator="equal">
      <formula>"ü"</formula>
    </cfRule>
  </conditionalFormatting>
  <conditionalFormatting sqref="G14">
    <cfRule type="expression" dxfId="2" priority="28" stopIfTrue="1">
      <formula>IF(H10&gt;0,1,0)</formula>
    </cfRule>
  </conditionalFormatting>
  <conditionalFormatting sqref="G18">
    <cfRule type="expression" dxfId="1" priority="29" stopIfTrue="1">
      <formula>IF(H10&gt;0,1,0)</formula>
    </cfRule>
  </conditionalFormatting>
  <conditionalFormatting sqref="G19 H18:I19">
    <cfRule type="expression" dxfId="0" priority="30" stopIfTrue="1">
      <formula>IF(H11&gt;0,1,0)</formula>
    </cfRule>
  </conditionalFormatting>
  <dataValidations count="1">
    <dataValidation type="list" allowBlank="1" showInputMessage="1" showErrorMessage="1" errorTitle="ERROR" error="Please enter YES or NO by typing directly into the relevant cell or selecting from the drop-down list" promptTitle="Enter YES or NO" prompt="Use the drop-down list to enter YES or NO, or type these directly into the relevant cell." sqref="D9:D12">
      <formula1>listdataYN</formula1>
    </dataValidation>
  </dataValidations>
  <hyperlinks>
    <hyperlink ref="G18:I19" r:id="rId1" display="http://www.bma.org.uk/ap.nsf/AttachmentsByTitle/PDFaccominspecfaqs/$FILE/accominspecfaqs.pdf"/>
  </hyperlinks>
  <pageMargins left="0.7" right="0.7" top="0.75" bottom="0.75" header="0.3" footer="0.3"/>
  <pageSetup paperSize="0" scale="46" orientation="portrait" horizontalDpi="360" verticalDpi="36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5"/>
  <sheetViews>
    <sheetView workbookViewId="0">
      <selection activeCell="A2" sqref="A2:A5"/>
    </sheetView>
  </sheetViews>
  <sheetFormatPr defaultRowHeight="15" x14ac:dyDescent="0.25"/>
  <cols>
    <col min="1" max="1" width="14.85546875" bestFit="1" customWidth="1"/>
  </cols>
  <sheetData>
    <row r="1" spans="1:1" x14ac:dyDescent="0.25">
      <c r="A1" t="s">
        <v>98</v>
      </c>
    </row>
    <row r="2" spans="1:1" x14ac:dyDescent="0.25">
      <c r="A2" t="s">
        <v>94</v>
      </c>
    </row>
    <row r="3" spans="1:1" x14ac:dyDescent="0.25">
      <c r="A3" t="s">
        <v>95</v>
      </c>
    </row>
    <row r="4" spans="1:1" x14ac:dyDescent="0.25">
      <c r="A4" t="s">
        <v>127</v>
      </c>
    </row>
    <row r="5" spans="1:1" x14ac:dyDescent="0.25">
      <c r="A5" t="s">
        <v>128</v>
      </c>
    </row>
  </sheetData>
  <phoneticPr fontId="1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DB187D5136216468458DB3069678939" ma:contentTypeVersion="6" ma:contentTypeDescription="Create a new document." ma:contentTypeScope="" ma:versionID="ec1b9e86b18c1ac7fb07fb9edb4830ca">
  <xsd:schema xmlns:xsd="http://www.w3.org/2001/XMLSchema" xmlns:xs="http://www.w3.org/2001/XMLSchema" xmlns:p="http://schemas.microsoft.com/office/2006/metadata/properties" xmlns:ns3="365c4b12-557e-43a7-819a-d6b1016106e1" targetNamespace="http://schemas.microsoft.com/office/2006/metadata/properties" ma:root="true" ma:fieldsID="99aaf4bf0031469e9af60a52c3dafdf0" ns3:_="">
    <xsd:import namespace="365c4b12-557e-43a7-819a-d6b1016106e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5c4b12-557e-43a7-819a-d6b101610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03389FC-E984-4A35-ADD3-A8680B0847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5c4b12-557e-43a7-819a-d6b1016106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084DA6-0F23-4BE5-AFBA-D87482149BD8}">
  <ds:schemaRefs>
    <ds:schemaRef ds:uri="http://schemas.microsoft.com/sharepoint/v3/contenttype/forms"/>
  </ds:schemaRefs>
</ds:datastoreItem>
</file>

<file path=customXml/itemProps3.xml><?xml version="1.0" encoding="utf-8"?>
<ds:datastoreItem xmlns:ds="http://schemas.openxmlformats.org/officeDocument/2006/customXml" ds:itemID="{1464A8B4-2278-4ED7-B11D-323E08F62AD9}">
  <ds:schemaRefs>
    <ds:schemaRef ds:uri="http://purl.org/dc/dcmitype/"/>
    <ds:schemaRef ds:uri="http://schemas.microsoft.com/office/2006/documentManagement/types"/>
    <ds:schemaRef ds:uri="http://purl.org/dc/elements/1.1/"/>
    <ds:schemaRef ds:uri="365c4b12-557e-43a7-819a-d6b1016106e1"/>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ACCOMMODATION INSPECTION</vt:lpstr>
      <vt:lpstr>BEDROOM INSPECTION</vt:lpstr>
      <vt:lpstr>KITCHEN INSPECTION</vt:lpstr>
      <vt:lpstr>BATHROOM INSPECTION</vt:lpstr>
      <vt:lpstr>LIVING ROOM INSPECTION</vt:lpstr>
      <vt:lpstr>DINING AREA INSPECTION</vt:lpstr>
      <vt:lpstr>ControlSheet</vt:lpstr>
      <vt:lpstr>listdataYN</vt:lpstr>
      <vt:lpstr>'BATHROOM INSPECTION'!Print_Area</vt:lpstr>
      <vt:lpstr>'BEDROOM INSPECTION'!Print_Area</vt:lpstr>
      <vt:lpstr>'DINING AREA INSPECTION'!Print_Area</vt:lpstr>
      <vt:lpstr>'KITCHEN INSPECTION'!Print_Area</vt:lpstr>
      <vt:lpstr>'LIVING ROOM INSPECTION'!Print_Area</vt:lpstr>
    </vt:vector>
  </TitlesOfParts>
  <Company>Cleveregg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Accommodation Inspection Spreadsheet</dc:title>
  <dc:subject/>
  <dc:creator>Andrew Roland</dc:creator>
  <cp:keywords/>
  <dc:description>© 2008  Dr Andrew Graeme Rowland.  All rights reserved.  Not to be reproduced in whole or in part without the permission of the copyright holder._x000d_
_x000d_
The spreadsheet and toolkit may only be reproduced for non-commercial use provided that the existing copyright statement is retained._x000d_
_x000d_
Neither this spreadsheet nor the toolkit must be used, distributed or the content changed in any way other than with the express written consent of Dr Andrew Graeme Rowland and on such terms as Dr Andrew Graeme Rowland may specify._x000d_
_x000d_
The spreadsheet must not be sold, licensed, transferred, copied or reproduced in whole or in part in any manner or in or on any media to any person without the prior written consent of the Dr Andrew Graeme Rowland._x000d_
_x000d_
Enquiries regarding copyright should be addressed to Dr Andrew Graeme Rowland via andrew.rowland@doctors.org.uk</dc:description>
  <cp:lastModifiedBy>Rowland Andrew</cp:lastModifiedBy>
  <cp:lastPrinted>2008-09-09T18:24:59Z</cp:lastPrinted>
  <dcterms:created xsi:type="dcterms:W3CDTF">2008-05-03T17:27:38Z</dcterms:created>
  <dcterms:modified xsi:type="dcterms:W3CDTF">2020-01-03T16:47:18Z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0x0101003DB187D5136216468458DB3069678939</vt:lpwstr>
  </property>
</Properties>
</file>